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Matrice" sheetId="1" r:id="rId1"/>
  </sheets>
  <definedNames/>
  <calcPr fullCalcOnLoad="1"/>
</workbook>
</file>

<file path=xl/sharedStrings.xml><?xml version="1.0" encoding="utf-8"?>
<sst xmlns="http://schemas.openxmlformats.org/spreadsheetml/2006/main" count="177" uniqueCount="177">
  <si>
    <t>4ème Partie</t>
  </si>
  <si>
    <t>3ème Partie</t>
  </si>
  <si>
    <t>2ème Partie</t>
  </si>
  <si>
    <t>1ère Partie</t>
  </si>
  <si>
    <t>N° du joueur</t>
  </si>
  <si>
    <t>Classement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</si>
  <si>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</si>
  <si>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</si>
  <si>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</si>
  <si>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</si>
  <si>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</si>
  <si>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</si>
  <si>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</si>
  <si>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</si>
  <si>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</si>
  <si>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</si>
  <si>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</si>
  <si>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</si>
  <si>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</si>
  <si>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</si>
  <si>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</si>
  <si>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</si>
  <si>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</si>
  <si>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</si>
  <si>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</si>
  <si>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</si>
  <si>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</si>
  <si>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</si>
  <si>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</si>
  <si>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</si>
  <si>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</si>
  <si>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</si>
  <si>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</si>
  <si>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</si>
  <si>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</si>
  <si>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</si>
  <si>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</si>
  <si>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</si>
  <si>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</si>
  <si>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</si>
  <si>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</si>
  <si>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</si>
  <si>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</si>
  <si>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</si>
  <si>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42ème</t>
  </si>
  <si>
    <t>43ème</t>
  </si>
  <si>
    <t>44ème</t>
  </si>
  <si>
    <t>45ème</t>
  </si>
  <si>
    <t>46ème</t>
  </si>
  <si>
    <t>47ème</t>
  </si>
  <si>
    <t>48ème</t>
  </si>
  <si>
    <t>49ème</t>
  </si>
  <si>
    <t>50ème</t>
  </si>
  <si>
    <t>52ème</t>
  </si>
  <si>
    <t>53ème</t>
  </si>
  <si>
    <t>54ème</t>
  </si>
  <si>
    <t>55ème</t>
  </si>
  <si>
    <t>56ème</t>
  </si>
  <si>
    <t>57ème</t>
  </si>
  <si>
    <t>58ème</t>
  </si>
  <si>
    <t>59ème</t>
  </si>
  <si>
    <t>60ème</t>
  </si>
  <si>
    <t>62ème</t>
  </si>
  <si>
    <t>63ème</t>
  </si>
  <si>
    <t>64ème</t>
  </si>
  <si>
    <t>65ème</t>
  </si>
  <si>
    <t>66ème</t>
  </si>
  <si>
    <t>67ème</t>
  </si>
  <si>
    <t>68ème</t>
  </si>
  <si>
    <t>69ème</t>
  </si>
  <si>
    <t>70ème</t>
  </si>
  <si>
    <t>72ème</t>
  </si>
  <si>
    <t>73ème</t>
  </si>
  <si>
    <t>74ème</t>
  </si>
  <si>
    <t>75ème</t>
  </si>
  <si>
    <t>76ème</t>
  </si>
  <si>
    <t>77ème</t>
  </si>
  <si>
    <t>78ème</t>
  </si>
  <si>
    <t>79ème</t>
  </si>
  <si>
    <t>80ème</t>
  </si>
  <si>
    <t>82ème</t>
  </si>
  <si>
    <t>83ème</t>
  </si>
  <si>
    <t>84ème</t>
  </si>
  <si>
    <t>85ème</t>
  </si>
  <si>
    <t>86ème</t>
  </si>
  <si>
    <t>87ème</t>
  </si>
  <si>
    <t>88ème</t>
  </si>
  <si>
    <t>89ème</t>
  </si>
  <si>
    <t>90ème</t>
  </si>
  <si>
    <t>92ème</t>
  </si>
  <si>
    <t>93ème</t>
  </si>
  <si>
    <t>94ème</t>
  </si>
  <si>
    <t>95ème</t>
  </si>
  <si>
    <t>96ème</t>
  </si>
  <si>
    <t>97ème</t>
  </si>
  <si>
    <t>98ème</t>
  </si>
  <si>
    <t>99ème</t>
  </si>
  <si>
    <t>100ème</t>
  </si>
  <si>
    <t>21ème</t>
  </si>
  <si>
    <t>31ème</t>
  </si>
  <si>
    <t>41ème</t>
  </si>
  <si>
    <t>51ème</t>
  </si>
  <si>
    <t>61ème</t>
  </si>
  <si>
    <t>71ème</t>
  </si>
  <si>
    <t>81ème</t>
  </si>
  <si>
    <t>91ème</t>
  </si>
  <si>
    <t>NOM ET PRENOM</t>
  </si>
  <si>
    <t>TOTAL</t>
  </si>
  <si>
    <t>N° de Table</t>
  </si>
  <si>
    <t>LOCHIN BRUNO</t>
  </si>
  <si>
    <t>MOYSE SOPHIE</t>
  </si>
  <si>
    <t>GRASSE THIERRY</t>
  </si>
  <si>
    <t>LOCHIN ISABELLE</t>
  </si>
  <si>
    <t>GRANGER ALAIN</t>
  </si>
  <si>
    <t>BARBOT BERNARD</t>
  </si>
  <si>
    <t>FONTAINE JEAN</t>
  </si>
  <si>
    <t>REVAULT CLAUDE</t>
  </si>
  <si>
    <t>GRANGER LAURENCE</t>
  </si>
  <si>
    <t>VEILLARD PAUL</t>
  </si>
  <si>
    <t>JOUAULT JOSEPH</t>
  </si>
  <si>
    <t>GODELOUP JEANINE</t>
  </si>
  <si>
    <t>FESSELIER CHRISTOPHE</t>
  </si>
  <si>
    <t>VETTIER HENRI</t>
  </si>
  <si>
    <t>SAUDRAIS MARGUERITE</t>
  </si>
  <si>
    <t>HERVAGAULT FABIEN</t>
  </si>
  <si>
    <t>REVAULT CHRISTIAN</t>
  </si>
  <si>
    <t>SAUDRAIS MAURICE</t>
  </si>
  <si>
    <t>GOURDEL FREDDY</t>
  </si>
  <si>
    <t>BEUNEUX CHRISTIAN</t>
  </si>
  <si>
    <t>GEFFRAULT MICHEL</t>
  </si>
  <si>
    <t>CORBIN FABIENNE</t>
  </si>
  <si>
    <t>TUAL JEAN CLAUDE</t>
  </si>
  <si>
    <t>BORDAIS MICHELLE</t>
  </si>
  <si>
    <t>LULUIFENUA SOANE</t>
  </si>
  <si>
    <t>COQUILLARD MADELEINE</t>
  </si>
  <si>
    <t>GALLAIS MONIQUE</t>
  </si>
  <si>
    <t>BORDAIS JEAN LUC</t>
  </si>
  <si>
    <t>CHEUL JEAN LOUIS</t>
  </si>
  <si>
    <t>TRAVERS MARIE PIERRE</t>
  </si>
  <si>
    <t>AUSSANT EMMANUEL</t>
  </si>
  <si>
    <t>ROZÉ HENRI</t>
  </si>
  <si>
    <t>MANSUY GÉRARD</t>
  </si>
  <si>
    <t>BOUVET ÉVELYNE</t>
  </si>
  <si>
    <t>GRANGER GÉRARD</t>
  </si>
  <si>
    <t>SAILLANT MARIE RENÉE</t>
  </si>
  <si>
    <t>DROUILLÉ LAURENT</t>
  </si>
  <si>
    <t>GAULLIER PIERRE</t>
  </si>
  <si>
    <t>ALLAIN BERNARD</t>
  </si>
  <si>
    <t>SORIN LOUIS</t>
  </si>
  <si>
    <t>SORIN MARIE ANNICK</t>
  </si>
  <si>
    <t>BOITTIN CHRISTOPHE</t>
  </si>
  <si>
    <t>FAUCHEUX DOMINIQUE</t>
  </si>
  <si>
    <t>JAGLINE BRUNO</t>
  </si>
  <si>
    <t>MARTIN PATRICK</t>
  </si>
  <si>
    <t>CORNÉE PAUL</t>
  </si>
  <si>
    <t>LUQUET CHANTALE</t>
  </si>
  <si>
    <t>GUILLOIS MARYVONNE</t>
  </si>
  <si>
    <t>JAMELOT PIERRE</t>
  </si>
  <si>
    <t>LOISON BRUNO</t>
  </si>
  <si>
    <t>LOURY PATRICK</t>
  </si>
  <si>
    <t>REVAULT MADELEINE</t>
  </si>
  <si>
    <t>DELHOMEL ALBERT</t>
  </si>
  <si>
    <t>SAVATTE DIDIER</t>
  </si>
  <si>
    <t>JARRIL THIERRY</t>
  </si>
  <si>
    <t>GADEBOIS CHRISTELLE</t>
  </si>
  <si>
    <t>LEBRETON OLIVIER</t>
  </si>
  <si>
    <t>MARTIN DENIS</t>
  </si>
  <si>
    <t>PAYSANT DENIS</t>
  </si>
  <si>
    <t>GILBERT GÉRARD</t>
  </si>
  <si>
    <t>LEBALINE VALÉRIE</t>
  </si>
  <si>
    <t>SAUVÉ BERTRAND</t>
  </si>
  <si>
    <t>JARIL CHRISTELLE</t>
  </si>
  <si>
    <t>FOUILLARD PHILIPPE</t>
  </si>
  <si>
    <r>
      <t>LESACHER FRAN</t>
    </r>
    <r>
      <rPr>
        <sz val="10"/>
        <rFont val="Arial"/>
        <family val="2"/>
      </rPr>
      <t>Ç</t>
    </r>
    <r>
      <rPr>
        <sz val="10"/>
        <rFont val="Arial"/>
        <family val="0"/>
      </rPr>
      <t>OISE</t>
    </r>
  </si>
  <si>
    <r>
      <t>GOBIN MICKA</t>
    </r>
    <r>
      <rPr>
        <sz val="11"/>
        <rFont val="Arial"/>
        <family val="2"/>
      </rPr>
      <t>Ë</t>
    </r>
    <r>
      <rPr>
        <sz val="11"/>
        <rFont val="Arial"/>
        <family val="0"/>
      </rPr>
      <t>L</t>
    </r>
  </si>
  <si>
    <t>GADEBOIS STÉPHANE</t>
  </si>
  <si>
    <r>
      <t>SÉGAUD JEAN FRAN</t>
    </r>
    <r>
      <rPr>
        <sz val="10"/>
        <rFont val="Arial"/>
        <family val="2"/>
      </rPr>
      <t>Ç</t>
    </r>
    <r>
      <rPr>
        <sz val="10"/>
        <rFont val="Arial"/>
        <family val="0"/>
      </rPr>
      <t>OIS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</si>
</sst>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FF0000"/>
      <name val="Calibri"/>
      <family val="2"/>
    </font>
    <font>
      <b/>
      <sz val="14"/>
      <color rgb="FFFA7D00"/>
      <name val="Calibri"/>
      <family val="2"/>
    </font>
    <font>
      <sz val="14"/>
      <color rgb="FFFA7D00"/>
      <name val="Calibri"/>
      <family val="2"/>
    </font>
    <font>
      <sz val="14"/>
      <color rgb="FF3F3F76"/>
      <name val="Calibri"/>
      <family val="2"/>
    </font>
    <font>
      <sz val="14"/>
      <color rgb="FF9C0006"/>
      <name val="Calibri"/>
      <family val="2"/>
    </font>
    <font>
      <sz val="14"/>
      <color rgb="FF9C6500"/>
      <name val="Calibri"/>
      <family val="2"/>
    </font>
    <font>
      <sz val="14"/>
      <color rgb="FF006100"/>
      <name val="Calibri"/>
      <family val="2"/>
    </font>
    <font>
      <b/>
      <sz val="14"/>
      <color rgb="FF3F3F3F"/>
      <name val="Calibri"/>
      <family val="2"/>
    </font>
    <font>
      <i/>
      <sz val="14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indexed="10"/>
      </font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28575</xdr:rowOff>
    </xdr:from>
    <xdr:to>
      <xdr:col>3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5</xdr:col>
      <xdr:colOff>666750</xdr:colOff>
      <xdr:row>0</xdr:row>
      <xdr:rowOff>238125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752475</xdr:colOff>
      <xdr:row>0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8</xdr:col>
      <xdr:colOff>571500</xdr:colOff>
      <xdr:row>0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Q1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Q7" sqref="Q7"/>
    </sheetView>
  </sheetViews>
  <sheetFormatPr defaultColWidth="11.421875" defaultRowHeight="12.75"/>
  <cols>
    <col min="1" max="1" width="6.00390625" style="1" customWidth="1"/>
    <col min="2" max="2" width="11.00390625" style="1" customWidth="1"/>
    <col min="3" max="3" width="7.28125" style="1" customWidth="1"/>
    <col min="4" max="4" width="29.28125" style="1" customWidth="1"/>
    <col min="5" max="5" width="7.140625" style="1" bestFit="1" customWidth="1"/>
    <col min="6" max="6" width="11.00390625" style="1" bestFit="1" customWidth="1"/>
    <col min="7" max="9" width="12.00390625" style="1" bestFit="1" customWidth="1"/>
    <col min="10" max="10" width="4.00390625" style="9" hidden="1" customWidth="1"/>
    <col min="11" max="11" width="2.00390625" style="1" hidden="1" customWidth="1"/>
    <col min="12" max="12" width="4.00390625" style="1" hidden="1" customWidth="1"/>
    <col min="13" max="13" width="7.57421875" style="1" hidden="1" customWidth="1"/>
    <col min="14" max="14" width="3.00390625" style="1" hidden="1" customWidth="1"/>
    <col min="15" max="15" width="12.7109375" style="1" customWidth="1"/>
    <col min="16" max="16" width="24.00390625" style="1" customWidth="1"/>
    <col min="17" max="17" width="19.57421875" style="1" customWidth="1"/>
    <col min="18" max="16384" width="11.421875" style="1" customWidth="1"/>
  </cols>
  <sheetData>
    <row r="1" spans="1:9" ht="30.75" customHeight="1">
      <c r="A1" s="26" t="s">
        <v>108</v>
      </c>
      <c r="B1" s="28" t="s">
        <v>5</v>
      </c>
      <c r="C1" s="24" t="s">
        <v>4</v>
      </c>
      <c r="D1" s="29" t="s">
        <v>106</v>
      </c>
      <c r="E1" s="23" t="s">
        <v>107</v>
      </c>
      <c r="F1" s="7" t="s">
        <v>3</v>
      </c>
      <c r="G1" s="7" t="s">
        <v>2</v>
      </c>
      <c r="H1" s="7" t="s">
        <v>1</v>
      </c>
      <c r="I1" s="7" t="s">
        <v>0</v>
      </c>
    </row>
    <row r="2" spans="1:9" ht="15.75" customHeight="1">
      <c r="A2" s="27"/>
      <c r="B2" s="25"/>
      <c r="C2" s="25"/>
      <c r="D2" s="30"/>
      <c r="E2" s="23"/>
      <c r="F2" s="3">
        <f>SUM(F3:F102)</f>
        <v>0</v>
      </c>
      <c r="G2" s="3">
        <f>SUM(G3:G102)</f>
        <v>0</v>
      </c>
      <c r="H2" s="3">
        <f>SUM(H3:H102)</f>
        <v>0</v>
      </c>
      <c r="I2" s="3">
        <f>SUM(I3:I102)</f>
        <v>0</v>
      </c>
    </row>
    <row r="3" spans="1:17" ht="15" customHeight="1">
      <c r="A3" s="17">
        <f>IF(D3="","",N3)</f>
        <v>1</v>
      </c>
      <c r="B3" s="2" t="str">
        <f aca="true" t="shared" si="0" ref="B3:B50">IF(D3="","",M3)</f>
        <v>1er</v>
      </c>
      <c r="C3" s="8">
        <f aca="true" t="shared" si="1" ref="C3:C34">IF(D3="","",L3)</f>
        <v>35</v>
      </c>
      <c r="D3" s="14" t="s">
        <v>147</v>
      </c>
      <c r="E3" s="6">
        <f aca="true" t="shared" si="2" ref="E3:E34">IF(D3="","",SUM(F3:I3))</f>
        <v>1538</v>
      </c>
      <c r="F3" s="14">
        <v>272</v>
      </c>
      <c r="G3" s="14">
        <v>874</v>
      </c>
      <c r="H3" s="14">
        <v>392</v>
      </c>
      <c r="I3" s="4"/>
      <c r="J3" s="10" t="str">
        <f>IF(D3="","","43")</f>
        <v>43</v>
      </c>
      <c r="K3" s="5">
        <f aca="true" t="shared" si="3" ref="K3:K34">IF(D3="",0,1)</f>
        <v>1</v>
      </c>
      <c r="L3" s="1">
        <v>35</v>
      </c>
      <c r="M3" s="1" t="s">
        <v>6</v>
      </c>
      <c r="N3" s="20">
        <v>1</v>
      </c>
      <c r="O3" s="11"/>
      <c r="P3" s="12"/>
      <c r="Q3" s="12"/>
    </row>
    <row r="4" spans="1:17" ht="15" customHeight="1">
      <c r="A4" s="18"/>
      <c r="B4" s="2" t="str">
        <f t="shared" si="0"/>
        <v>2ème</v>
      </c>
      <c r="C4" s="8">
        <f t="shared" si="1"/>
        <v>9</v>
      </c>
      <c r="D4" s="14" t="s">
        <v>157</v>
      </c>
      <c r="E4" s="6">
        <f t="shared" si="2"/>
        <v>1476</v>
      </c>
      <c r="F4" s="14">
        <v>900</v>
      </c>
      <c r="G4" s="14">
        <v>496</v>
      </c>
      <c r="H4" s="14">
        <v>80</v>
      </c>
      <c r="I4" s="4"/>
      <c r="J4" s="10" t="str">
        <f>IF(D4="","","93")</f>
        <v>93</v>
      </c>
      <c r="K4" s="5">
        <f t="shared" si="3"/>
        <v>1</v>
      </c>
      <c r="L4" s="1">
        <v>9</v>
      </c>
      <c r="M4" s="1" t="s">
        <v>7</v>
      </c>
      <c r="N4" s="21"/>
      <c r="O4" s="11"/>
      <c r="P4" s="12"/>
      <c r="Q4" s="12"/>
    </row>
    <row r="5" spans="1:17" ht="15" customHeight="1">
      <c r="A5" s="18"/>
      <c r="B5" s="2" t="str">
        <f t="shared" si="0"/>
        <v>3ème</v>
      </c>
      <c r="C5" s="8">
        <f t="shared" si="1"/>
        <v>12</v>
      </c>
      <c r="D5" s="14" t="s">
        <v>158</v>
      </c>
      <c r="E5" s="6">
        <f t="shared" si="2"/>
        <v>1414</v>
      </c>
      <c r="F5" s="14">
        <v>490</v>
      </c>
      <c r="G5" s="14">
        <v>684</v>
      </c>
      <c r="H5" s="14">
        <v>240</v>
      </c>
      <c r="I5" s="4"/>
      <c r="J5" s="10" t="str">
        <f>IF(D5="","","30")</f>
        <v>30</v>
      </c>
      <c r="K5" s="5">
        <f t="shared" si="3"/>
        <v>1</v>
      </c>
      <c r="L5" s="1">
        <v>12</v>
      </c>
      <c r="M5" s="1" t="s">
        <v>8</v>
      </c>
      <c r="N5" s="21"/>
      <c r="O5" s="11"/>
      <c r="P5" s="12"/>
      <c r="Q5" s="12"/>
    </row>
    <row r="6" spans="1:17" ht="15" customHeight="1">
      <c r="A6" s="19"/>
      <c r="B6" s="2" t="str">
        <f t="shared" si="0"/>
        <v>4ème</v>
      </c>
      <c r="C6" s="8">
        <f t="shared" si="1"/>
        <v>14</v>
      </c>
      <c r="D6" s="16" t="s">
        <v>174</v>
      </c>
      <c r="E6" s="6">
        <f t="shared" si="2"/>
        <v>1220</v>
      </c>
      <c r="F6" s="14">
        <v>-516</v>
      </c>
      <c r="G6" s="14">
        <v>1016</v>
      </c>
      <c r="H6" s="14">
        <v>720</v>
      </c>
      <c r="I6" s="4"/>
      <c r="J6" s="10" t="str">
        <f>IF(D6="","","12")</f>
        <v>12</v>
      </c>
      <c r="K6" s="5">
        <f t="shared" si="3"/>
        <v>1</v>
      </c>
      <c r="L6" s="1">
        <v>14</v>
      </c>
      <c r="M6" s="1" t="s">
        <v>9</v>
      </c>
      <c r="N6" s="21"/>
      <c r="O6" s="11"/>
      <c r="P6" s="11"/>
      <c r="Q6" s="12"/>
    </row>
    <row r="7" spans="1:17" ht="15" customHeight="1">
      <c r="A7" s="17">
        <f>IF(D7="","",N7)</f>
        <v>2</v>
      </c>
      <c r="B7" s="2" t="str">
        <f t="shared" si="0"/>
        <v>5ème</v>
      </c>
      <c r="C7" s="8">
        <f t="shared" si="1"/>
        <v>45</v>
      </c>
      <c r="D7" s="14" t="s">
        <v>165</v>
      </c>
      <c r="E7" s="6">
        <f t="shared" si="2"/>
        <v>1092</v>
      </c>
      <c r="F7" s="14">
        <v>818</v>
      </c>
      <c r="G7" s="14">
        <v>-144</v>
      </c>
      <c r="H7" s="14">
        <v>418</v>
      </c>
      <c r="I7" s="4"/>
      <c r="J7" s="10" t="str">
        <f>IF(D7="","","56")</f>
        <v>56</v>
      </c>
      <c r="K7" s="5">
        <f t="shared" si="3"/>
        <v>1</v>
      </c>
      <c r="L7" s="1">
        <v>45</v>
      </c>
      <c r="M7" s="1" t="s">
        <v>10</v>
      </c>
      <c r="N7" s="21">
        <v>2</v>
      </c>
      <c r="O7" s="11"/>
      <c r="P7" s="11"/>
      <c r="Q7" s="12"/>
    </row>
    <row r="8" spans="1:17" ht="15" customHeight="1">
      <c r="A8" s="18"/>
      <c r="B8" s="2" t="str">
        <f t="shared" si="0"/>
        <v>6ème</v>
      </c>
      <c r="C8" s="8">
        <f t="shared" si="1"/>
        <v>44</v>
      </c>
      <c r="D8" s="14" t="s">
        <v>133</v>
      </c>
      <c r="E8" s="6">
        <f t="shared" si="2"/>
        <v>1042</v>
      </c>
      <c r="F8" s="14">
        <v>86</v>
      </c>
      <c r="G8" s="14">
        <v>952</v>
      </c>
      <c r="H8" s="14">
        <v>4</v>
      </c>
      <c r="I8" s="4"/>
      <c r="J8" s="10" t="str">
        <f>IF(D8="","","73")</f>
        <v>73</v>
      </c>
      <c r="K8" s="5">
        <f t="shared" si="3"/>
        <v>1</v>
      </c>
      <c r="L8" s="1">
        <v>44</v>
      </c>
      <c r="M8" s="1" t="s">
        <v>11</v>
      </c>
      <c r="N8" s="21"/>
      <c r="O8" s="11"/>
      <c r="P8" s="11"/>
      <c r="Q8" s="12"/>
    </row>
    <row r="9" spans="1:17" ht="15" customHeight="1">
      <c r="A9" s="18"/>
      <c r="B9" s="2" t="str">
        <f t="shared" si="0"/>
        <v>7ème</v>
      </c>
      <c r="C9" s="8">
        <f t="shared" si="1"/>
        <v>57</v>
      </c>
      <c r="D9" s="15" t="s">
        <v>153</v>
      </c>
      <c r="E9" s="6">
        <f t="shared" si="2"/>
        <v>1032</v>
      </c>
      <c r="F9" s="14">
        <v>-200</v>
      </c>
      <c r="G9" s="14">
        <v>166</v>
      </c>
      <c r="H9" s="14">
        <v>1066</v>
      </c>
      <c r="I9" s="4"/>
      <c r="J9" s="10" t="str">
        <f>IF(D9="","","67")</f>
        <v>67</v>
      </c>
      <c r="K9" s="5">
        <f t="shared" si="3"/>
        <v>1</v>
      </c>
      <c r="L9" s="1">
        <v>57</v>
      </c>
      <c r="M9" s="1" t="s">
        <v>12</v>
      </c>
      <c r="N9" s="21"/>
      <c r="O9" s="11"/>
      <c r="P9" s="12"/>
      <c r="Q9" s="12"/>
    </row>
    <row r="10" spans="1:17" ht="15" customHeight="1">
      <c r="A10" s="19"/>
      <c r="B10" s="2" t="str">
        <f t="shared" si="0"/>
        <v>8ème</v>
      </c>
      <c r="C10" s="8">
        <f t="shared" si="1"/>
        <v>19</v>
      </c>
      <c r="D10" s="14" t="s">
        <v>125</v>
      </c>
      <c r="E10" s="6">
        <f t="shared" si="2"/>
        <v>886</v>
      </c>
      <c r="F10" s="14">
        <v>716</v>
      </c>
      <c r="G10" s="14">
        <v>-72</v>
      </c>
      <c r="H10" s="14">
        <v>242</v>
      </c>
      <c r="I10" s="4"/>
      <c r="J10" s="10" t="str">
        <f>IF(D10="","","12")</f>
        <v>12</v>
      </c>
      <c r="K10" s="5">
        <f t="shared" si="3"/>
        <v>1</v>
      </c>
      <c r="L10" s="1">
        <v>19</v>
      </c>
      <c r="M10" s="1" t="s">
        <v>13</v>
      </c>
      <c r="N10" s="21"/>
      <c r="O10" s="11"/>
      <c r="P10" s="12"/>
      <c r="Q10" s="12"/>
    </row>
    <row r="11" spans="1:17" ht="15" customHeight="1">
      <c r="A11" s="17">
        <f>IF(D11="","",N11)</f>
        <v>3</v>
      </c>
      <c r="B11" s="2" t="str">
        <f t="shared" si="0"/>
        <v>9ème</v>
      </c>
      <c r="C11" s="8">
        <f t="shared" si="1"/>
        <v>33</v>
      </c>
      <c r="D11" s="14" t="s">
        <v>121</v>
      </c>
      <c r="E11" s="6">
        <f t="shared" si="2"/>
        <v>876</v>
      </c>
      <c r="F11" s="14">
        <v>704</v>
      </c>
      <c r="G11" s="14">
        <v>96</v>
      </c>
      <c r="H11" s="14">
        <v>76</v>
      </c>
      <c r="I11" s="4"/>
      <c r="J11" s="10" t="str">
        <f>IF(D11="","","56")</f>
        <v>56</v>
      </c>
      <c r="K11" s="5">
        <f t="shared" si="3"/>
        <v>1</v>
      </c>
      <c r="L11" s="1">
        <v>33</v>
      </c>
      <c r="M11" s="1" t="s">
        <v>14</v>
      </c>
      <c r="N11" s="21">
        <v>3</v>
      </c>
      <c r="O11" s="11"/>
      <c r="P11" s="12"/>
      <c r="Q11" s="12"/>
    </row>
    <row r="12" spans="1:17" ht="15" customHeight="1">
      <c r="A12" s="18"/>
      <c r="B12" s="2" t="str">
        <f t="shared" si="0"/>
        <v>10ème</v>
      </c>
      <c r="C12" s="8">
        <f t="shared" si="1"/>
        <v>27</v>
      </c>
      <c r="D12" s="15" t="s">
        <v>151</v>
      </c>
      <c r="E12" s="6">
        <f t="shared" si="2"/>
        <v>818</v>
      </c>
      <c r="F12" s="14">
        <v>574</v>
      </c>
      <c r="G12" s="14">
        <v>208</v>
      </c>
      <c r="H12" s="14">
        <v>36</v>
      </c>
      <c r="I12" s="4"/>
      <c r="J12" s="10" t="str">
        <f>IF(D12="","","76")</f>
        <v>76</v>
      </c>
      <c r="K12" s="5">
        <f t="shared" si="3"/>
        <v>1</v>
      </c>
      <c r="L12" s="1">
        <v>27</v>
      </c>
      <c r="M12" s="1" t="s">
        <v>15</v>
      </c>
      <c r="N12" s="21"/>
      <c r="O12" s="11"/>
      <c r="P12" s="12"/>
      <c r="Q12" s="12"/>
    </row>
    <row r="13" spans="1:17" ht="15" customHeight="1">
      <c r="A13" s="18"/>
      <c r="B13" s="2" t="str">
        <f t="shared" si="0"/>
        <v>11ème</v>
      </c>
      <c r="C13" s="8">
        <f t="shared" si="1"/>
        <v>36</v>
      </c>
      <c r="D13" s="14" t="s">
        <v>146</v>
      </c>
      <c r="E13" s="6">
        <f t="shared" si="2"/>
        <v>704</v>
      </c>
      <c r="F13" s="14">
        <v>-76</v>
      </c>
      <c r="G13" s="14">
        <v>320</v>
      </c>
      <c r="H13" s="14">
        <v>460</v>
      </c>
      <c r="I13" s="4"/>
      <c r="J13" s="10" t="str">
        <f>IF(D13="","","67")</f>
        <v>67</v>
      </c>
      <c r="K13" s="5">
        <f t="shared" si="3"/>
        <v>1</v>
      </c>
      <c r="L13" s="1">
        <v>36</v>
      </c>
      <c r="M13" s="1" t="s">
        <v>16</v>
      </c>
      <c r="N13" s="21"/>
      <c r="O13" s="11"/>
      <c r="P13" s="11"/>
      <c r="Q13" s="12"/>
    </row>
    <row r="14" spans="1:17" ht="15" customHeight="1">
      <c r="A14" s="19"/>
      <c r="B14" s="2" t="str">
        <f t="shared" si="0"/>
        <v>12ème</v>
      </c>
      <c r="C14" s="8">
        <f t="shared" si="1"/>
        <v>2</v>
      </c>
      <c r="D14" s="14" t="s">
        <v>176</v>
      </c>
      <c r="E14" s="6">
        <f t="shared" si="2"/>
        <v>670</v>
      </c>
      <c r="F14" s="14">
        <v>138</v>
      </c>
      <c r="G14" s="14">
        <v>648</v>
      </c>
      <c r="H14" s="14">
        <v>-116</v>
      </c>
      <c r="I14" s="4"/>
      <c r="J14" s="10" t="str">
        <f>IF(D14="","","35")</f>
        <v>35</v>
      </c>
      <c r="K14" s="5">
        <f t="shared" si="3"/>
        <v>1</v>
      </c>
      <c r="L14" s="1">
        <v>2</v>
      </c>
      <c r="M14" s="1" t="s">
        <v>17</v>
      </c>
      <c r="N14" s="21"/>
      <c r="O14" s="11"/>
      <c r="P14" s="11"/>
      <c r="Q14" s="12"/>
    </row>
    <row r="15" spans="1:17" ht="15" customHeight="1">
      <c r="A15" s="17">
        <f>IF(D15="","",N15)</f>
        <v>4</v>
      </c>
      <c r="B15" s="2" t="str">
        <f t="shared" si="0"/>
        <v>13ème</v>
      </c>
      <c r="C15" s="8">
        <f t="shared" si="1"/>
        <v>65</v>
      </c>
      <c r="D15" s="14" t="s">
        <v>109</v>
      </c>
      <c r="E15" s="6">
        <f t="shared" si="2"/>
        <v>596</v>
      </c>
      <c r="F15" s="14">
        <v>-124</v>
      </c>
      <c r="G15" s="14">
        <v>426</v>
      </c>
      <c r="H15" s="14">
        <v>294</v>
      </c>
      <c r="I15" s="4"/>
      <c r="J15" s="10" t="str">
        <f>IF(D15="","","54")</f>
        <v>54</v>
      </c>
      <c r="K15" s="5">
        <f t="shared" si="3"/>
        <v>1</v>
      </c>
      <c r="L15" s="1">
        <v>65</v>
      </c>
      <c r="M15" s="1" t="s">
        <v>18</v>
      </c>
      <c r="N15" s="21">
        <v>4</v>
      </c>
      <c r="O15" s="11"/>
      <c r="P15" s="12"/>
      <c r="Q15" s="12"/>
    </row>
    <row r="16" spans="1:17" ht="15" customHeight="1">
      <c r="A16" s="18"/>
      <c r="B16" s="2" t="str">
        <f t="shared" si="0"/>
        <v>14ème</v>
      </c>
      <c r="C16" s="8">
        <f t="shared" si="1"/>
        <v>54</v>
      </c>
      <c r="D16" s="14" t="s">
        <v>168</v>
      </c>
      <c r="E16" s="6">
        <f t="shared" si="2"/>
        <v>540</v>
      </c>
      <c r="F16" s="14">
        <v>98</v>
      </c>
      <c r="G16" s="14">
        <v>434</v>
      </c>
      <c r="H16" s="14">
        <v>8</v>
      </c>
      <c r="I16" s="4"/>
      <c r="J16" s="10" t="str">
        <f>IF(D16="","","34")</f>
        <v>34</v>
      </c>
      <c r="K16" s="5">
        <f t="shared" si="3"/>
        <v>1</v>
      </c>
      <c r="L16" s="1">
        <v>54</v>
      </c>
      <c r="M16" s="1" t="s">
        <v>19</v>
      </c>
      <c r="N16" s="21"/>
      <c r="O16" s="11"/>
      <c r="P16" s="12"/>
      <c r="Q16" s="12"/>
    </row>
    <row r="17" spans="1:17" ht="15" customHeight="1">
      <c r="A17" s="18"/>
      <c r="B17" s="2" t="str">
        <f t="shared" si="0"/>
        <v>15ème</v>
      </c>
      <c r="C17" s="8">
        <f t="shared" si="1"/>
        <v>51</v>
      </c>
      <c r="D17" s="14" t="s">
        <v>150</v>
      </c>
      <c r="E17" s="6">
        <f t="shared" si="2"/>
        <v>522</v>
      </c>
      <c r="F17" s="14">
        <v>32</v>
      </c>
      <c r="G17" s="14">
        <v>304</v>
      </c>
      <c r="H17" s="14">
        <v>186</v>
      </c>
      <c r="I17" s="4"/>
      <c r="J17" s="10" t="str">
        <f>IF(D17="","","43")</f>
        <v>43</v>
      </c>
      <c r="K17" s="5">
        <f t="shared" si="3"/>
        <v>1</v>
      </c>
      <c r="L17" s="1">
        <v>51</v>
      </c>
      <c r="M17" s="1" t="s">
        <v>20</v>
      </c>
      <c r="N17" s="21"/>
      <c r="O17" s="11"/>
      <c r="P17" s="11"/>
      <c r="Q17" s="12"/>
    </row>
    <row r="18" spans="1:17" ht="15" customHeight="1">
      <c r="A18" s="19"/>
      <c r="B18" s="2" t="str">
        <f t="shared" si="0"/>
        <v>16ème</v>
      </c>
      <c r="C18" s="8">
        <f t="shared" si="1"/>
        <v>39</v>
      </c>
      <c r="D18" s="14" t="s">
        <v>127</v>
      </c>
      <c r="E18" s="6">
        <f t="shared" si="2"/>
        <v>506</v>
      </c>
      <c r="F18" s="14">
        <v>874</v>
      </c>
      <c r="G18" s="14">
        <v>-280</v>
      </c>
      <c r="H18" s="14">
        <v>-88</v>
      </c>
      <c r="I18" s="4"/>
      <c r="J18" s="10" t="str">
        <f>IF(D18="","","37")</f>
        <v>37</v>
      </c>
      <c r="K18" s="5">
        <f t="shared" si="3"/>
        <v>1</v>
      </c>
      <c r="L18" s="1">
        <v>39</v>
      </c>
      <c r="M18" s="1" t="s">
        <v>21</v>
      </c>
      <c r="N18" s="21"/>
      <c r="O18" s="11"/>
      <c r="P18" s="11"/>
      <c r="Q18" s="12"/>
    </row>
    <row r="19" spans="1:17" ht="15" customHeight="1">
      <c r="A19" s="17">
        <f>IF(D19="","",N19)</f>
        <v>5</v>
      </c>
      <c r="B19" s="2" t="str">
        <f t="shared" si="0"/>
        <v>17ème</v>
      </c>
      <c r="C19" s="8">
        <f t="shared" si="1"/>
        <v>16</v>
      </c>
      <c r="D19" s="14" t="s">
        <v>148</v>
      </c>
      <c r="E19" s="6">
        <f t="shared" si="2"/>
        <v>444</v>
      </c>
      <c r="F19" s="14">
        <v>268</v>
      </c>
      <c r="G19" s="14">
        <v>26</v>
      </c>
      <c r="H19" s="14">
        <v>150</v>
      </c>
      <c r="I19" s="4"/>
      <c r="J19" s="10" t="str">
        <f>IF(D19="","","69")</f>
        <v>69</v>
      </c>
      <c r="K19" s="5">
        <f t="shared" si="3"/>
        <v>1</v>
      </c>
      <c r="L19" s="1">
        <v>16</v>
      </c>
      <c r="M19" s="1" t="s">
        <v>22</v>
      </c>
      <c r="N19" s="21">
        <v>5</v>
      </c>
      <c r="O19" s="11"/>
      <c r="P19" s="11"/>
      <c r="Q19" s="12"/>
    </row>
    <row r="20" spans="1:17" ht="15" customHeight="1">
      <c r="A20" s="18"/>
      <c r="B20" s="2" t="str">
        <f t="shared" si="0"/>
        <v>18ème</v>
      </c>
      <c r="C20" s="8">
        <f t="shared" si="1"/>
        <v>20</v>
      </c>
      <c r="D20" s="14" t="s">
        <v>160</v>
      </c>
      <c r="E20" s="6">
        <f t="shared" si="2"/>
        <v>432</v>
      </c>
      <c r="F20" s="14">
        <v>-180</v>
      </c>
      <c r="G20" s="14">
        <v>674</v>
      </c>
      <c r="H20" s="14">
        <v>-62</v>
      </c>
      <c r="I20" s="4"/>
      <c r="J20" s="10" t="str">
        <f>IF(D20="","","100")</f>
        <v>100</v>
      </c>
      <c r="K20" s="5">
        <f t="shared" si="3"/>
        <v>1</v>
      </c>
      <c r="L20" s="1">
        <v>20</v>
      </c>
      <c r="M20" s="1" t="s">
        <v>23</v>
      </c>
      <c r="N20" s="21"/>
      <c r="O20" s="11"/>
      <c r="P20" s="12"/>
      <c r="Q20" s="12"/>
    </row>
    <row r="21" spans="1:17" ht="15" customHeight="1">
      <c r="A21" s="18"/>
      <c r="B21" s="2" t="str">
        <f t="shared" si="0"/>
        <v>19ème</v>
      </c>
      <c r="C21" s="8">
        <f t="shared" si="1"/>
        <v>34</v>
      </c>
      <c r="D21" s="14" t="s">
        <v>119</v>
      </c>
      <c r="E21" s="6">
        <f t="shared" si="2"/>
        <v>410</v>
      </c>
      <c r="F21" s="14">
        <v>-126</v>
      </c>
      <c r="G21" s="14">
        <v>-38</v>
      </c>
      <c r="H21" s="14">
        <v>574</v>
      </c>
      <c r="I21" s="4"/>
      <c r="J21" s="10" t="str">
        <f>IF(D21="","","34")</f>
        <v>34</v>
      </c>
      <c r="K21" s="5">
        <f t="shared" si="3"/>
        <v>1</v>
      </c>
      <c r="L21" s="1">
        <v>34</v>
      </c>
      <c r="M21" s="1" t="s">
        <v>24</v>
      </c>
      <c r="N21" s="21"/>
      <c r="O21" s="11"/>
      <c r="P21" s="11"/>
      <c r="Q21" s="12"/>
    </row>
    <row r="22" spans="1:17" ht="15" customHeight="1">
      <c r="A22" s="19"/>
      <c r="B22" s="2" t="str">
        <f t="shared" si="0"/>
        <v>20ème</v>
      </c>
      <c r="C22" s="8">
        <f t="shared" si="1"/>
        <v>11</v>
      </c>
      <c r="D22" s="15" t="s">
        <v>152</v>
      </c>
      <c r="E22" s="6">
        <f t="shared" si="2"/>
        <v>402</v>
      </c>
      <c r="F22" s="14">
        <v>560</v>
      </c>
      <c r="G22" s="14">
        <v>-200</v>
      </c>
      <c r="H22" s="14">
        <v>42</v>
      </c>
      <c r="I22" s="4"/>
      <c r="J22" s="10" t="str">
        <f>IF(D22="","","23")</f>
        <v>23</v>
      </c>
      <c r="K22" s="5">
        <f t="shared" si="3"/>
        <v>1</v>
      </c>
      <c r="L22" s="1">
        <v>11</v>
      </c>
      <c r="M22" s="1" t="s">
        <v>25</v>
      </c>
      <c r="N22" s="21"/>
      <c r="O22" s="11"/>
      <c r="P22" s="12"/>
      <c r="Q22" s="12"/>
    </row>
    <row r="23" spans="1:17" ht="15" customHeight="1">
      <c r="A23" s="17">
        <f>IF(D23="","",N23)</f>
        <v>6</v>
      </c>
      <c r="B23" s="2" t="str">
        <f t="shared" si="0"/>
        <v>21ème</v>
      </c>
      <c r="C23" s="8">
        <f t="shared" si="1"/>
        <v>63</v>
      </c>
      <c r="D23" s="14" t="s">
        <v>114</v>
      </c>
      <c r="E23" s="6">
        <f t="shared" si="2"/>
        <v>384</v>
      </c>
      <c r="F23" s="14">
        <v>412</v>
      </c>
      <c r="G23" s="14">
        <v>298</v>
      </c>
      <c r="H23" s="14">
        <v>-326</v>
      </c>
      <c r="I23" s="4"/>
      <c r="J23" s="10" t="str">
        <f>IF(D23="","","497")</f>
        <v>497</v>
      </c>
      <c r="K23" s="5">
        <f t="shared" si="3"/>
        <v>1</v>
      </c>
      <c r="L23" s="1">
        <v>63</v>
      </c>
      <c r="M23" s="1" t="s">
        <v>98</v>
      </c>
      <c r="N23" s="21">
        <v>6</v>
      </c>
      <c r="O23" s="11"/>
      <c r="P23" s="12"/>
      <c r="Q23" s="12"/>
    </row>
    <row r="24" spans="1:17" ht="15" customHeight="1">
      <c r="A24" s="18"/>
      <c r="B24" s="2" t="str">
        <f t="shared" si="0"/>
        <v>22ème</v>
      </c>
      <c r="C24" s="8">
        <f t="shared" si="1"/>
        <v>53</v>
      </c>
      <c r="D24" s="14" t="s">
        <v>130</v>
      </c>
      <c r="E24" s="6">
        <f t="shared" si="2"/>
        <v>358</v>
      </c>
      <c r="F24" s="14">
        <v>396</v>
      </c>
      <c r="G24" s="14">
        <v>674</v>
      </c>
      <c r="H24" s="14">
        <v>-712</v>
      </c>
      <c r="I24" s="4"/>
      <c r="J24" s="10" t="str">
        <f>IF(D24="","","87")</f>
        <v>87</v>
      </c>
      <c r="K24" s="5">
        <f t="shared" si="3"/>
        <v>1</v>
      </c>
      <c r="L24" s="1">
        <v>53</v>
      </c>
      <c r="M24" s="1" t="s">
        <v>26</v>
      </c>
      <c r="N24" s="21"/>
      <c r="O24" s="11"/>
      <c r="P24"/>
      <c r="Q24" s="12"/>
    </row>
    <row r="25" spans="1:17" ht="15" customHeight="1">
      <c r="A25" s="18"/>
      <c r="B25" s="2" t="str">
        <f t="shared" si="0"/>
        <v>23ème</v>
      </c>
      <c r="C25" s="8">
        <f t="shared" si="1"/>
        <v>60</v>
      </c>
      <c r="D25" s="14" t="s">
        <v>142</v>
      </c>
      <c r="E25" s="6">
        <f t="shared" si="2"/>
        <v>302</v>
      </c>
      <c r="F25" s="14">
        <v>504</v>
      </c>
      <c r="G25" s="14">
        <v>132</v>
      </c>
      <c r="H25" s="14">
        <v>-334</v>
      </c>
      <c r="I25" s="4"/>
      <c r="J25" s="10" t="str">
        <f>IF(D25="","","45")</f>
        <v>45</v>
      </c>
      <c r="K25" s="5">
        <f t="shared" si="3"/>
        <v>1</v>
      </c>
      <c r="L25" s="1">
        <v>60</v>
      </c>
      <c r="M25" s="1" t="s">
        <v>27</v>
      </c>
      <c r="N25" s="21"/>
      <c r="O25" s="11"/>
      <c r="P25" s="12"/>
      <c r="Q25" s="12"/>
    </row>
    <row r="26" spans="1:17" ht="15" customHeight="1">
      <c r="A26" s="19"/>
      <c r="B26" s="2" t="str">
        <f t="shared" si="0"/>
        <v>24ème</v>
      </c>
      <c r="C26" s="8">
        <f t="shared" si="1"/>
        <v>62</v>
      </c>
      <c r="D26" s="2" t="s">
        <v>124</v>
      </c>
      <c r="E26" s="6">
        <f t="shared" si="2"/>
        <v>284</v>
      </c>
      <c r="F26" s="14">
        <v>554</v>
      </c>
      <c r="G26" s="14">
        <v>-104</v>
      </c>
      <c r="H26" s="14">
        <v>-166</v>
      </c>
      <c r="I26" s="4"/>
      <c r="J26" s="10" t="str">
        <f>IF(D26="","","867")</f>
        <v>867</v>
      </c>
      <c r="K26" s="5">
        <f t="shared" si="3"/>
        <v>1</v>
      </c>
      <c r="L26" s="1">
        <v>62</v>
      </c>
      <c r="M26" s="1" t="s">
        <v>28</v>
      </c>
      <c r="N26" s="21"/>
      <c r="O26" s="11"/>
      <c r="P26" s="12"/>
      <c r="Q26" s="12"/>
    </row>
    <row r="27" spans="1:17" ht="15" customHeight="1">
      <c r="A27" s="17">
        <f>IF(D27="","",N27)</f>
        <v>7</v>
      </c>
      <c r="B27" s="2" t="str">
        <f t="shared" si="0"/>
        <v>25ème</v>
      </c>
      <c r="C27" s="8">
        <f t="shared" si="1"/>
        <v>67</v>
      </c>
      <c r="D27" s="14" t="s">
        <v>167</v>
      </c>
      <c r="E27" s="6">
        <f t="shared" si="2"/>
        <v>240</v>
      </c>
      <c r="F27" s="14">
        <v>-346</v>
      </c>
      <c r="G27" s="14">
        <v>462</v>
      </c>
      <c r="H27" s="14">
        <v>124</v>
      </c>
      <c r="I27" s="4"/>
      <c r="J27" s="10" t="str">
        <f>IF(D27="","","76")</f>
        <v>76</v>
      </c>
      <c r="K27" s="5">
        <f t="shared" si="3"/>
        <v>1</v>
      </c>
      <c r="L27" s="1">
        <v>67</v>
      </c>
      <c r="M27" s="1" t="s">
        <v>29</v>
      </c>
      <c r="N27" s="21">
        <v>7</v>
      </c>
      <c r="O27" s="11"/>
      <c r="P27" s="11"/>
      <c r="Q27" s="12"/>
    </row>
    <row r="28" spans="1:17" ht="15" customHeight="1">
      <c r="A28" s="18"/>
      <c r="B28" s="2" t="str">
        <f t="shared" si="0"/>
        <v>26ème</v>
      </c>
      <c r="C28" s="8">
        <f t="shared" si="1"/>
        <v>59</v>
      </c>
      <c r="D28" s="14" t="s">
        <v>110</v>
      </c>
      <c r="E28" s="6">
        <f t="shared" si="2"/>
        <v>212</v>
      </c>
      <c r="F28" s="14">
        <v>-272</v>
      </c>
      <c r="G28" s="14">
        <v>534</v>
      </c>
      <c r="H28" s="14">
        <v>-50</v>
      </c>
      <c r="I28" s="4"/>
      <c r="J28" s="10" t="str">
        <f>IF(D28="","","43")</f>
        <v>43</v>
      </c>
      <c r="K28" s="5">
        <f t="shared" si="3"/>
        <v>1</v>
      </c>
      <c r="L28" s="1">
        <v>59</v>
      </c>
      <c r="M28" s="1" t="s">
        <v>30</v>
      </c>
      <c r="N28" s="21"/>
      <c r="O28" s="11"/>
      <c r="P28" s="12"/>
      <c r="Q28" s="12"/>
    </row>
    <row r="29" spans="1:17" ht="15" customHeight="1">
      <c r="A29" s="18"/>
      <c r="B29" s="2" t="str">
        <f t="shared" si="0"/>
        <v>27ème</v>
      </c>
      <c r="C29" s="8">
        <f t="shared" si="1"/>
        <v>58</v>
      </c>
      <c r="D29" s="14" t="s">
        <v>118</v>
      </c>
      <c r="E29" s="6">
        <f t="shared" si="2"/>
        <v>206</v>
      </c>
      <c r="F29" s="14">
        <v>178</v>
      </c>
      <c r="G29" s="14">
        <v>-160</v>
      </c>
      <c r="H29" s="14">
        <v>188</v>
      </c>
      <c r="I29" s="4"/>
      <c r="J29" s="10" t="str">
        <f>IF(D29="","","32")</f>
        <v>32</v>
      </c>
      <c r="K29" s="5">
        <f t="shared" si="3"/>
        <v>1</v>
      </c>
      <c r="L29" s="1">
        <v>58</v>
      </c>
      <c r="M29" s="1" t="s">
        <v>31</v>
      </c>
      <c r="N29" s="21"/>
      <c r="O29" s="11"/>
      <c r="P29" s="12"/>
      <c r="Q29" s="12"/>
    </row>
    <row r="30" spans="1:17" ht="15" customHeight="1">
      <c r="A30" s="19"/>
      <c r="B30" s="2" t="str">
        <f t="shared" si="0"/>
        <v>28ème</v>
      </c>
      <c r="C30" s="8">
        <f t="shared" si="1"/>
        <v>22</v>
      </c>
      <c r="D30" s="14" t="s">
        <v>116</v>
      </c>
      <c r="E30" s="6">
        <f t="shared" si="2"/>
        <v>202</v>
      </c>
      <c r="F30" s="14">
        <v>-156</v>
      </c>
      <c r="G30" s="14">
        <v>-350</v>
      </c>
      <c r="H30" s="14">
        <v>708</v>
      </c>
      <c r="I30" s="4"/>
      <c r="J30" s="10" t="str">
        <f>IF(D30="","","17")</f>
        <v>17</v>
      </c>
      <c r="K30" s="5">
        <f t="shared" si="3"/>
        <v>1</v>
      </c>
      <c r="L30" s="1">
        <v>22</v>
      </c>
      <c r="M30" s="1" t="s">
        <v>32</v>
      </c>
      <c r="N30" s="21"/>
      <c r="O30" s="11"/>
      <c r="P30" s="11"/>
      <c r="Q30" s="12"/>
    </row>
    <row r="31" spans="1:17" ht="15" customHeight="1">
      <c r="A31" s="17">
        <f>IF(D31="","",N31)</f>
        <v>8</v>
      </c>
      <c r="B31" s="2" t="str">
        <f t="shared" si="0"/>
        <v>29ème</v>
      </c>
      <c r="C31" s="8">
        <f t="shared" si="1"/>
        <v>28</v>
      </c>
      <c r="D31" s="13" t="s">
        <v>162</v>
      </c>
      <c r="E31" s="6">
        <f t="shared" si="2"/>
        <v>108</v>
      </c>
      <c r="F31" s="14">
        <v>-372</v>
      </c>
      <c r="G31" s="14">
        <v>230</v>
      </c>
      <c r="H31" s="14">
        <v>250</v>
      </c>
      <c r="I31" s="4"/>
      <c r="J31" s="10" t="str">
        <f>IF(D31="","","67")</f>
        <v>67</v>
      </c>
      <c r="K31" s="5">
        <f t="shared" si="3"/>
        <v>1</v>
      </c>
      <c r="L31" s="1">
        <v>28</v>
      </c>
      <c r="M31" s="1" t="s">
        <v>33</v>
      </c>
      <c r="N31" s="21">
        <v>8</v>
      </c>
      <c r="O31" s="11"/>
      <c r="P31" s="12"/>
      <c r="Q31" s="12"/>
    </row>
    <row r="32" spans="1:17" ht="15" customHeight="1">
      <c r="A32" s="18"/>
      <c r="B32" s="2" t="str">
        <f t="shared" si="0"/>
        <v>30ème</v>
      </c>
      <c r="C32" s="8">
        <f t="shared" si="1"/>
        <v>46</v>
      </c>
      <c r="D32" s="14" t="s">
        <v>145</v>
      </c>
      <c r="E32" s="6">
        <f t="shared" si="2"/>
        <v>56</v>
      </c>
      <c r="F32" s="14">
        <v>386</v>
      </c>
      <c r="G32" s="14">
        <v>-158</v>
      </c>
      <c r="H32" s="14">
        <v>-172</v>
      </c>
      <c r="I32" s="4"/>
      <c r="J32" s="10" t="str">
        <f>IF(D32="","","99")</f>
        <v>99</v>
      </c>
      <c r="K32" s="5">
        <f t="shared" si="3"/>
        <v>1</v>
      </c>
      <c r="L32" s="1">
        <v>46</v>
      </c>
      <c r="M32" s="1" t="s">
        <v>34</v>
      </c>
      <c r="N32" s="21"/>
      <c r="O32" s="11"/>
      <c r="P32"/>
      <c r="Q32" s="12"/>
    </row>
    <row r="33" spans="1:17" ht="15" customHeight="1">
      <c r="A33" s="18"/>
      <c r="B33" s="2" t="str">
        <f t="shared" si="0"/>
        <v>31ème</v>
      </c>
      <c r="C33" s="8">
        <f t="shared" si="1"/>
        <v>23</v>
      </c>
      <c r="D33" s="14" t="s">
        <v>161</v>
      </c>
      <c r="E33" s="6">
        <f t="shared" si="2"/>
        <v>36</v>
      </c>
      <c r="F33" s="14">
        <v>-72</v>
      </c>
      <c r="G33" s="14">
        <v>224</v>
      </c>
      <c r="H33" s="14">
        <v>-116</v>
      </c>
      <c r="I33" s="4"/>
      <c r="J33" s="10" t="str">
        <f>IF(D33="","","23")</f>
        <v>23</v>
      </c>
      <c r="K33" s="5">
        <f t="shared" si="3"/>
        <v>1</v>
      </c>
      <c r="L33" s="1">
        <v>23</v>
      </c>
      <c r="M33" s="1" t="s">
        <v>99</v>
      </c>
      <c r="N33" s="21"/>
      <c r="O33" s="11"/>
      <c r="P33"/>
      <c r="Q33" s="12"/>
    </row>
    <row r="34" spans="1:17" ht="15" customHeight="1">
      <c r="A34" s="19"/>
      <c r="B34" s="2" t="str">
        <f t="shared" si="0"/>
        <v>32ème</v>
      </c>
      <c r="C34" s="8">
        <f t="shared" si="1"/>
        <v>32</v>
      </c>
      <c r="D34" s="14" t="s">
        <v>139</v>
      </c>
      <c r="E34" s="6">
        <f t="shared" si="2"/>
        <v>10</v>
      </c>
      <c r="F34" s="14">
        <v>360</v>
      </c>
      <c r="G34" s="14">
        <v>-742</v>
      </c>
      <c r="H34" s="14">
        <v>392</v>
      </c>
      <c r="I34" s="4"/>
      <c r="J34" s="10" t="str">
        <f>IF(D34="","","64")</f>
        <v>64</v>
      </c>
      <c r="K34" s="5">
        <f t="shared" si="3"/>
        <v>1</v>
      </c>
      <c r="L34" s="1">
        <v>32</v>
      </c>
      <c r="M34" s="1" t="s">
        <v>35</v>
      </c>
      <c r="N34" s="21"/>
      <c r="O34" s="11"/>
      <c r="P34" s="11"/>
      <c r="Q34" s="12"/>
    </row>
    <row r="35" spans="1:17" ht="15" customHeight="1">
      <c r="A35" s="17">
        <f>IF(D35="","",N35)</f>
        <v>9</v>
      </c>
      <c r="B35" s="2" t="str">
        <f t="shared" si="0"/>
        <v>33ème</v>
      </c>
      <c r="C35" s="8">
        <f aca="true" t="shared" si="4" ref="C35:C66">IF(D35="","",L35)</f>
        <v>55</v>
      </c>
      <c r="D35" s="14" t="s">
        <v>138</v>
      </c>
      <c r="E35" s="6">
        <f aca="true" t="shared" si="5" ref="E35:E66">IF(D35="","",SUM(F35:I35))</f>
        <v>8</v>
      </c>
      <c r="F35" s="14">
        <v>410</v>
      </c>
      <c r="G35" s="14">
        <v>-230</v>
      </c>
      <c r="H35" s="14">
        <v>-172</v>
      </c>
      <c r="I35" s="4"/>
      <c r="J35" s="10" t="str">
        <f>IF(D35="","","98")</f>
        <v>98</v>
      </c>
      <c r="K35" s="5">
        <f aca="true" t="shared" si="6" ref="K35:K66">IF(D35="",0,1)</f>
        <v>1</v>
      </c>
      <c r="L35" s="1">
        <v>55</v>
      </c>
      <c r="M35" s="1" t="s">
        <v>36</v>
      </c>
      <c r="N35" s="21">
        <v>9</v>
      </c>
      <c r="O35" s="11"/>
      <c r="P35" s="11"/>
      <c r="Q35" s="12"/>
    </row>
    <row r="36" spans="1:17" ht="15" customHeight="1">
      <c r="A36" s="18"/>
      <c r="B36" s="2" t="str">
        <f t="shared" si="0"/>
        <v>34ème</v>
      </c>
      <c r="C36" s="8">
        <f t="shared" si="4"/>
        <v>13</v>
      </c>
      <c r="D36" s="14" t="s">
        <v>159</v>
      </c>
      <c r="E36" s="6">
        <f t="shared" si="5"/>
        <v>-6</v>
      </c>
      <c r="F36" s="14">
        <v>108</v>
      </c>
      <c r="G36" s="14">
        <v>2</v>
      </c>
      <c r="H36" s="14">
        <v>-116</v>
      </c>
      <c r="I36" s="4"/>
      <c r="J36" s="10" t="str">
        <f>IF(D36="","","48")</f>
        <v>48</v>
      </c>
      <c r="K36" s="5">
        <f t="shared" si="6"/>
        <v>1</v>
      </c>
      <c r="L36" s="1">
        <v>13</v>
      </c>
      <c r="M36" s="1" t="s">
        <v>37</v>
      </c>
      <c r="N36" s="21"/>
      <c r="O36" s="11"/>
      <c r="P36" s="12"/>
      <c r="Q36" s="12"/>
    </row>
    <row r="37" spans="1:17" ht="15" customHeight="1">
      <c r="A37" s="18"/>
      <c r="B37" s="2" t="str">
        <f t="shared" si="0"/>
        <v>35ème</v>
      </c>
      <c r="C37" s="8">
        <f t="shared" si="4"/>
        <v>4</v>
      </c>
      <c r="D37" s="14" t="s">
        <v>140</v>
      </c>
      <c r="E37" s="6">
        <f t="shared" si="5"/>
        <v>-8</v>
      </c>
      <c r="F37" s="14">
        <v>-396</v>
      </c>
      <c r="G37" s="14">
        <v>370</v>
      </c>
      <c r="H37" s="14">
        <v>18</v>
      </c>
      <c r="I37" s="4"/>
      <c r="J37" s="10" t="str">
        <f>IF(D37="","","49")</f>
        <v>49</v>
      </c>
      <c r="K37" s="5">
        <f t="shared" si="6"/>
        <v>1</v>
      </c>
      <c r="L37" s="1">
        <v>4</v>
      </c>
      <c r="M37" s="1" t="s">
        <v>38</v>
      </c>
      <c r="N37" s="21"/>
      <c r="O37" s="11"/>
      <c r="P37" s="12"/>
      <c r="Q37" s="12"/>
    </row>
    <row r="38" spans="1:17" ht="15" customHeight="1">
      <c r="A38" s="19"/>
      <c r="B38" s="2" t="str">
        <f t="shared" si="0"/>
        <v>36ème</v>
      </c>
      <c r="C38" s="8">
        <f t="shared" si="4"/>
        <v>1</v>
      </c>
      <c r="D38" s="14" t="s">
        <v>154</v>
      </c>
      <c r="E38" s="6">
        <f t="shared" si="5"/>
        <v>-8</v>
      </c>
      <c r="F38" s="14">
        <v>-84</v>
      </c>
      <c r="G38" s="14">
        <v>-38</v>
      </c>
      <c r="H38" s="14">
        <v>114</v>
      </c>
      <c r="I38" s="4"/>
      <c r="J38" s="10" t="str">
        <f>IF(D38="","","21")</f>
        <v>21</v>
      </c>
      <c r="K38" s="5">
        <f t="shared" si="6"/>
        <v>1</v>
      </c>
      <c r="L38" s="1">
        <v>1</v>
      </c>
      <c r="M38" s="1" t="s">
        <v>39</v>
      </c>
      <c r="N38" s="21"/>
      <c r="O38" s="11"/>
      <c r="P38" s="12"/>
      <c r="Q38" s="12"/>
    </row>
    <row r="39" spans="1:17" ht="15" customHeight="1">
      <c r="A39" s="17">
        <f>IF(D39="","",N39)</f>
        <v>10</v>
      </c>
      <c r="B39" s="2" t="str">
        <f t="shared" si="0"/>
        <v>37ème</v>
      </c>
      <c r="C39" s="8">
        <f t="shared" si="4"/>
        <v>6</v>
      </c>
      <c r="D39" s="14" t="s">
        <v>155</v>
      </c>
      <c r="E39" s="6">
        <f t="shared" si="5"/>
        <v>-10</v>
      </c>
      <c r="F39" s="14">
        <v>-486</v>
      </c>
      <c r="G39" s="14">
        <v>246</v>
      </c>
      <c r="H39" s="14">
        <v>230</v>
      </c>
      <c r="I39" s="4"/>
      <c r="J39" s="10" t="str">
        <f>IF(D39="","","98")</f>
        <v>98</v>
      </c>
      <c r="K39" s="5">
        <f t="shared" si="6"/>
        <v>1</v>
      </c>
      <c r="L39" s="1">
        <v>6</v>
      </c>
      <c r="M39" s="1" t="s">
        <v>40</v>
      </c>
      <c r="N39" s="21">
        <v>10</v>
      </c>
      <c r="O39" s="11"/>
      <c r="P39" s="12"/>
      <c r="Q39" s="12"/>
    </row>
    <row r="40" spans="1:17" ht="15" customHeight="1">
      <c r="A40" s="18"/>
      <c r="B40" s="2" t="str">
        <f t="shared" si="0"/>
        <v>38ème</v>
      </c>
      <c r="C40" s="8">
        <f t="shared" si="4"/>
        <v>37</v>
      </c>
      <c r="D40" s="14" t="s">
        <v>143</v>
      </c>
      <c r="E40" s="6">
        <f t="shared" si="5"/>
        <v>-76</v>
      </c>
      <c r="F40" s="14">
        <v>-314</v>
      </c>
      <c r="G40" s="14">
        <v>878</v>
      </c>
      <c r="H40" s="14">
        <v>-640</v>
      </c>
      <c r="I40" s="4"/>
      <c r="J40" s="10" t="str">
        <f>IF(D40="","","78")</f>
        <v>78</v>
      </c>
      <c r="K40" s="5">
        <f t="shared" si="6"/>
        <v>1</v>
      </c>
      <c r="L40" s="1">
        <v>37</v>
      </c>
      <c r="M40" s="1" t="s">
        <v>41</v>
      </c>
      <c r="N40" s="21"/>
      <c r="O40" s="11"/>
      <c r="P40" s="11"/>
      <c r="Q40" s="12"/>
    </row>
    <row r="41" spans="1:17" ht="15" customHeight="1">
      <c r="A41" s="18"/>
      <c r="B41" s="2" t="str">
        <f t="shared" si="0"/>
        <v>39ème</v>
      </c>
      <c r="C41" s="8">
        <f t="shared" si="4"/>
        <v>56</v>
      </c>
      <c r="D41" s="14" t="s">
        <v>136</v>
      </c>
      <c r="E41" s="6">
        <f t="shared" si="5"/>
        <v>-82</v>
      </c>
      <c r="F41" s="14">
        <v>520</v>
      </c>
      <c r="G41" s="14">
        <v>-668</v>
      </c>
      <c r="H41" s="14">
        <v>66</v>
      </c>
      <c r="I41" s="4"/>
      <c r="J41" s="10" t="str">
        <f>IF(D41="","","45")</f>
        <v>45</v>
      </c>
      <c r="K41" s="5">
        <f t="shared" si="6"/>
        <v>1</v>
      </c>
      <c r="L41" s="1">
        <v>56</v>
      </c>
      <c r="M41" s="1" t="s">
        <v>42</v>
      </c>
      <c r="N41" s="21"/>
      <c r="O41" s="11"/>
      <c r="P41" s="12"/>
      <c r="Q41" s="12"/>
    </row>
    <row r="42" spans="1:17" ht="15" customHeight="1">
      <c r="A42" s="19"/>
      <c r="B42" s="2" t="str">
        <f t="shared" si="0"/>
        <v>40ème</v>
      </c>
      <c r="C42" s="8">
        <f t="shared" si="4"/>
        <v>38</v>
      </c>
      <c r="D42" s="14" t="s">
        <v>135</v>
      </c>
      <c r="E42" s="6">
        <f t="shared" si="5"/>
        <v>-84</v>
      </c>
      <c r="F42" s="14">
        <v>458</v>
      </c>
      <c r="G42" s="14">
        <v>-148</v>
      </c>
      <c r="H42" s="14">
        <v>-394</v>
      </c>
      <c r="I42" s="4"/>
      <c r="J42" s="10" t="str">
        <f>IF(D42="","","34")</f>
        <v>34</v>
      </c>
      <c r="K42" s="5">
        <f t="shared" si="6"/>
        <v>1</v>
      </c>
      <c r="L42" s="1">
        <v>38</v>
      </c>
      <c r="M42" s="1" t="s">
        <v>43</v>
      </c>
      <c r="N42" s="21"/>
      <c r="O42" s="11"/>
      <c r="P42"/>
      <c r="Q42" s="12"/>
    </row>
    <row r="43" spans="1:17" ht="15" customHeight="1">
      <c r="A43" s="17">
        <f>IF(D43="","",N43)</f>
        <v>11</v>
      </c>
      <c r="B43" s="2" t="str">
        <f t="shared" si="0"/>
        <v>41ème</v>
      </c>
      <c r="C43" s="8">
        <f t="shared" si="4"/>
        <v>61</v>
      </c>
      <c r="D43" s="14" t="s">
        <v>169</v>
      </c>
      <c r="E43" s="6">
        <f t="shared" si="5"/>
        <v>-88</v>
      </c>
      <c r="F43" s="14">
        <v>24</v>
      </c>
      <c r="G43" s="14">
        <v>-440</v>
      </c>
      <c r="H43" s="14">
        <v>328</v>
      </c>
      <c r="I43" s="4"/>
      <c r="J43" s="10" t="str">
        <f>IF(D43="","","61")</f>
        <v>61</v>
      </c>
      <c r="K43" s="5">
        <f t="shared" si="6"/>
        <v>1</v>
      </c>
      <c r="L43" s="1">
        <v>61</v>
      </c>
      <c r="M43" s="1" t="s">
        <v>100</v>
      </c>
      <c r="N43" s="21">
        <v>11</v>
      </c>
      <c r="O43" s="11"/>
      <c r="P43" s="11"/>
      <c r="Q43" s="12"/>
    </row>
    <row r="44" spans="1:17" ht="15" customHeight="1">
      <c r="A44" s="18"/>
      <c r="B44" s="2" t="str">
        <f t="shared" si="0"/>
        <v>42ème</v>
      </c>
      <c r="C44" s="8">
        <f t="shared" si="4"/>
        <v>52</v>
      </c>
      <c r="D44" s="14" t="s">
        <v>172</v>
      </c>
      <c r="E44" s="6">
        <f t="shared" si="5"/>
        <v>-92</v>
      </c>
      <c r="F44" s="14">
        <v>-174</v>
      </c>
      <c r="G44" s="14">
        <v>-334</v>
      </c>
      <c r="H44" s="14">
        <v>416</v>
      </c>
      <c r="I44" s="4"/>
      <c r="J44" s="10" t="str">
        <f>IF(D44="","","56")</f>
        <v>56</v>
      </c>
      <c r="K44" s="5">
        <f t="shared" si="6"/>
        <v>1</v>
      </c>
      <c r="L44" s="1">
        <v>52</v>
      </c>
      <c r="M44" s="1" t="s">
        <v>44</v>
      </c>
      <c r="N44" s="21"/>
      <c r="O44" s="11"/>
      <c r="P44" s="11"/>
      <c r="Q44" s="12"/>
    </row>
    <row r="45" spans="1:17" ht="15" customHeight="1">
      <c r="A45" s="18"/>
      <c r="B45" s="2" t="str">
        <f t="shared" si="0"/>
        <v>43ème</v>
      </c>
      <c r="C45" s="8">
        <f t="shared" si="4"/>
        <v>25</v>
      </c>
      <c r="D45" s="14" t="s">
        <v>117</v>
      </c>
      <c r="E45" s="6">
        <f t="shared" si="5"/>
        <v>-138</v>
      </c>
      <c r="F45" s="14">
        <v>218</v>
      </c>
      <c r="G45" s="14">
        <v>-160</v>
      </c>
      <c r="H45" s="14">
        <v>-196</v>
      </c>
      <c r="I45" s="4"/>
      <c r="J45" s="10" t="str">
        <f>IF(D45="","","34")</f>
        <v>34</v>
      </c>
      <c r="K45" s="5">
        <f t="shared" si="6"/>
        <v>1</v>
      </c>
      <c r="L45" s="1">
        <v>25</v>
      </c>
      <c r="M45" s="1" t="s">
        <v>45</v>
      </c>
      <c r="N45" s="21"/>
      <c r="O45" s="11"/>
      <c r="P45" s="12"/>
      <c r="Q45" s="12"/>
    </row>
    <row r="46" spans="1:17" ht="15" customHeight="1">
      <c r="A46" s="19"/>
      <c r="B46" s="2" t="str">
        <f t="shared" si="0"/>
        <v>44ème</v>
      </c>
      <c r="C46" s="8">
        <f t="shared" si="4"/>
        <v>5</v>
      </c>
      <c r="D46" s="14" t="s">
        <v>128</v>
      </c>
      <c r="E46" s="6">
        <f t="shared" si="5"/>
        <v>-218</v>
      </c>
      <c r="F46" s="14">
        <v>-280</v>
      </c>
      <c r="G46" s="14">
        <v>-266</v>
      </c>
      <c r="H46" s="14">
        <v>328</v>
      </c>
      <c r="I46" s="4"/>
      <c r="J46" s="10" t="str">
        <f>IF(D46="","","56")</f>
        <v>56</v>
      </c>
      <c r="K46" s="5">
        <f t="shared" si="6"/>
        <v>1</v>
      </c>
      <c r="L46" s="1">
        <v>5</v>
      </c>
      <c r="M46" s="1" t="s">
        <v>46</v>
      </c>
      <c r="N46" s="21"/>
      <c r="O46" s="11"/>
      <c r="P46" s="12"/>
      <c r="Q46" s="12"/>
    </row>
    <row r="47" spans="1:17" ht="15" customHeight="1">
      <c r="A47" s="17">
        <f>IF(D47="","",N47)</f>
        <v>12</v>
      </c>
      <c r="B47" s="2" t="str">
        <f t="shared" si="0"/>
        <v>45ème</v>
      </c>
      <c r="C47" s="8">
        <f t="shared" si="4"/>
        <v>15</v>
      </c>
      <c r="D47" s="14" t="s">
        <v>149</v>
      </c>
      <c r="E47" s="6">
        <f t="shared" si="5"/>
        <v>-308</v>
      </c>
      <c r="F47" s="14">
        <v>112</v>
      </c>
      <c r="G47" s="14">
        <v>-134</v>
      </c>
      <c r="H47" s="14">
        <v>-286</v>
      </c>
      <c r="I47" s="4"/>
      <c r="J47" s="10" t="str">
        <f>IF(D47="","","56")</f>
        <v>56</v>
      </c>
      <c r="K47" s="5">
        <f t="shared" si="6"/>
        <v>1</v>
      </c>
      <c r="L47" s="1">
        <v>15</v>
      </c>
      <c r="M47" s="1" t="s">
        <v>47</v>
      </c>
      <c r="N47" s="21">
        <v>12</v>
      </c>
      <c r="O47" s="11"/>
      <c r="P47"/>
      <c r="Q47" s="12"/>
    </row>
    <row r="48" spans="1:17" ht="15" customHeight="1">
      <c r="A48" s="18"/>
      <c r="B48" s="2" t="str">
        <f t="shared" si="0"/>
        <v>46ème</v>
      </c>
      <c r="C48" s="8">
        <f t="shared" si="4"/>
        <v>21</v>
      </c>
      <c r="D48" s="14" t="s">
        <v>141</v>
      </c>
      <c r="E48" s="6">
        <f t="shared" si="5"/>
        <v>-414</v>
      </c>
      <c r="F48" s="14">
        <v>-448</v>
      </c>
      <c r="G48" s="14">
        <v>-308</v>
      </c>
      <c r="H48" s="14">
        <v>342</v>
      </c>
      <c r="I48" s="4"/>
      <c r="J48" s="10" t="str">
        <f>IF(D48="","","45")</f>
        <v>45</v>
      </c>
      <c r="K48" s="5">
        <f t="shared" si="6"/>
        <v>1</v>
      </c>
      <c r="L48" s="1">
        <v>21</v>
      </c>
      <c r="M48" s="1" t="s">
        <v>48</v>
      </c>
      <c r="N48" s="21"/>
      <c r="O48" s="11"/>
      <c r="P48" s="12"/>
      <c r="Q48" s="12"/>
    </row>
    <row r="49" spans="1:17" ht="15" customHeight="1">
      <c r="A49" s="18"/>
      <c r="B49" s="2" t="str">
        <f t="shared" si="0"/>
        <v>47ème</v>
      </c>
      <c r="C49" s="8">
        <f t="shared" si="4"/>
        <v>17</v>
      </c>
      <c r="D49" s="14" t="s">
        <v>126</v>
      </c>
      <c r="E49" s="6">
        <f t="shared" si="5"/>
        <v>-430</v>
      </c>
      <c r="F49" s="14">
        <v>130</v>
      </c>
      <c r="G49" s="14">
        <v>-302</v>
      </c>
      <c r="H49" s="14">
        <v>-258</v>
      </c>
      <c r="I49" s="4"/>
      <c r="J49" s="10" t="str">
        <f>IF(D49="","","78")</f>
        <v>78</v>
      </c>
      <c r="K49" s="5">
        <f t="shared" si="6"/>
        <v>1</v>
      </c>
      <c r="L49" s="1">
        <v>17</v>
      </c>
      <c r="M49" s="1" t="s">
        <v>49</v>
      </c>
      <c r="N49" s="21"/>
      <c r="O49" s="11"/>
      <c r="P49" s="12"/>
      <c r="Q49" s="12"/>
    </row>
    <row r="50" spans="1:17" ht="15" customHeight="1">
      <c r="A50" s="19"/>
      <c r="B50" s="2" t="str">
        <f t="shared" si="0"/>
        <v>48ème</v>
      </c>
      <c r="C50" s="8">
        <f t="shared" si="4"/>
        <v>10</v>
      </c>
      <c r="D50" s="14" t="s">
        <v>131</v>
      </c>
      <c r="E50" s="6">
        <f t="shared" si="5"/>
        <v>-444</v>
      </c>
      <c r="F50" s="14">
        <v>-342</v>
      </c>
      <c r="G50" s="14">
        <v>-146</v>
      </c>
      <c r="H50" s="14">
        <v>44</v>
      </c>
      <c r="I50" s="4"/>
      <c r="J50" s="10" t="str">
        <f>IF(D50="","","86")</f>
        <v>86</v>
      </c>
      <c r="K50" s="5">
        <f t="shared" si="6"/>
        <v>1</v>
      </c>
      <c r="L50" s="1">
        <v>10</v>
      </c>
      <c r="M50" s="1" t="s">
        <v>50</v>
      </c>
      <c r="N50" s="21"/>
      <c r="O50" s="11"/>
      <c r="P50"/>
      <c r="Q50" s="12"/>
    </row>
    <row r="51" spans="1:17" ht="15" customHeight="1">
      <c r="A51" s="17">
        <f>IF(D51="","",N51)</f>
        <v>13</v>
      </c>
      <c r="B51" s="2" t="str">
        <f aca="true" t="shared" si="7" ref="B51:B66">IF(D51="","",M51)</f>
        <v>49ème</v>
      </c>
      <c r="C51" s="8">
        <f t="shared" si="4"/>
        <v>68</v>
      </c>
      <c r="D51" s="14" t="s">
        <v>115</v>
      </c>
      <c r="E51" s="6">
        <f t="shared" si="5"/>
        <v>-498</v>
      </c>
      <c r="F51" s="14">
        <v>-32</v>
      </c>
      <c r="G51" s="14">
        <v>-552</v>
      </c>
      <c r="H51" s="14">
        <v>86</v>
      </c>
      <c r="I51" s="4"/>
      <c r="J51" s="10" t="str">
        <f>IF(D51="","","45")</f>
        <v>45</v>
      </c>
      <c r="K51" s="5">
        <f t="shared" si="6"/>
        <v>1</v>
      </c>
      <c r="L51" s="1">
        <v>68</v>
      </c>
      <c r="M51" s="1" t="s">
        <v>51</v>
      </c>
      <c r="N51" s="21">
        <v>13</v>
      </c>
      <c r="O51" s="11"/>
      <c r="P51" s="12"/>
      <c r="Q51" s="12"/>
    </row>
    <row r="52" spans="1:17" ht="15" customHeight="1">
      <c r="A52" s="18"/>
      <c r="B52" s="2" t="str">
        <f t="shared" si="7"/>
        <v>50ème</v>
      </c>
      <c r="C52" s="8">
        <f t="shared" si="4"/>
        <v>41</v>
      </c>
      <c r="D52" s="14" t="s">
        <v>171</v>
      </c>
      <c r="E52" s="6">
        <f t="shared" si="5"/>
        <v>-500</v>
      </c>
      <c r="F52" s="14">
        <v>-628</v>
      </c>
      <c r="G52" s="14">
        <v>-170</v>
      </c>
      <c r="H52" s="14">
        <v>298</v>
      </c>
      <c r="I52" s="4"/>
      <c r="J52" s="10" t="str">
        <f>IF(D52="","","94")</f>
        <v>94</v>
      </c>
      <c r="K52" s="5">
        <f t="shared" si="6"/>
        <v>1</v>
      </c>
      <c r="L52" s="1">
        <v>41</v>
      </c>
      <c r="M52" s="1" t="s">
        <v>52</v>
      </c>
      <c r="N52" s="21"/>
      <c r="O52" s="11"/>
      <c r="P52"/>
      <c r="Q52" s="12"/>
    </row>
    <row r="53" spans="1:17" ht="15" customHeight="1">
      <c r="A53" s="18"/>
      <c r="B53" s="2" t="str">
        <f t="shared" si="7"/>
        <v>51ème</v>
      </c>
      <c r="C53" s="8">
        <f t="shared" si="4"/>
        <v>26</v>
      </c>
      <c r="D53" s="14" t="s">
        <v>113</v>
      </c>
      <c r="E53" s="6">
        <f t="shared" si="5"/>
        <v>-502</v>
      </c>
      <c r="F53" s="14">
        <v>-536</v>
      </c>
      <c r="G53" s="14">
        <v>-696</v>
      </c>
      <c r="H53" s="14">
        <v>730</v>
      </c>
      <c r="I53" s="4"/>
      <c r="J53" s="10" t="str">
        <f>IF(D53="","","56")</f>
        <v>56</v>
      </c>
      <c r="K53" s="5">
        <f t="shared" si="6"/>
        <v>1</v>
      </c>
      <c r="L53" s="1">
        <v>26</v>
      </c>
      <c r="M53" s="1" t="s">
        <v>101</v>
      </c>
      <c r="N53" s="21"/>
      <c r="O53" s="11"/>
      <c r="P53" s="11"/>
      <c r="Q53" s="12"/>
    </row>
    <row r="54" spans="1:17" ht="15" customHeight="1">
      <c r="A54" s="19"/>
      <c r="B54" s="2" t="str">
        <f t="shared" si="7"/>
        <v>52ème</v>
      </c>
      <c r="C54" s="8">
        <f t="shared" si="4"/>
        <v>64</v>
      </c>
      <c r="D54" s="14" t="s">
        <v>170</v>
      </c>
      <c r="E54" s="6">
        <f t="shared" si="5"/>
        <v>-540</v>
      </c>
      <c r="F54" s="14">
        <v>18</v>
      </c>
      <c r="G54" s="14">
        <v>-816</v>
      </c>
      <c r="H54" s="14">
        <v>258</v>
      </c>
      <c r="I54" s="4"/>
      <c r="J54" s="10" t="str">
        <f>IF(D54="","","364")</f>
        <v>364</v>
      </c>
      <c r="K54" s="5">
        <f t="shared" si="6"/>
        <v>1</v>
      </c>
      <c r="L54" s="1">
        <v>64</v>
      </c>
      <c r="M54" s="1" t="s">
        <v>53</v>
      </c>
      <c r="N54" s="21"/>
      <c r="O54" s="11"/>
      <c r="P54" s="11"/>
      <c r="Q54" s="12"/>
    </row>
    <row r="55" spans="1:17" ht="15" customHeight="1">
      <c r="A55" s="17">
        <f>IF(D55="","",N55)</f>
        <v>14</v>
      </c>
      <c r="B55" s="2" t="str">
        <f t="shared" si="7"/>
        <v>53ème</v>
      </c>
      <c r="C55" s="8">
        <f t="shared" si="4"/>
        <v>7</v>
      </c>
      <c r="D55" s="14" t="s">
        <v>156</v>
      </c>
      <c r="E55" s="6">
        <f t="shared" si="5"/>
        <v>-578</v>
      </c>
      <c r="F55" s="14">
        <v>180</v>
      </c>
      <c r="G55" s="14">
        <v>-328</v>
      </c>
      <c r="H55" s="14">
        <v>-430</v>
      </c>
      <c r="I55" s="4"/>
      <c r="J55" s="10" t="str">
        <f>IF(D55="","","72")</f>
        <v>72</v>
      </c>
      <c r="K55" s="5">
        <f t="shared" si="6"/>
        <v>1</v>
      </c>
      <c r="L55" s="1">
        <v>7</v>
      </c>
      <c r="M55" s="1" t="s">
        <v>54</v>
      </c>
      <c r="N55" s="21">
        <v>14</v>
      </c>
      <c r="O55" s="11"/>
      <c r="P55" s="12"/>
      <c r="Q55" s="12"/>
    </row>
    <row r="56" spans="1:17" ht="15" customHeight="1">
      <c r="A56" s="18"/>
      <c r="B56" s="2" t="str">
        <f t="shared" si="7"/>
        <v>54ème</v>
      </c>
      <c r="C56" s="8">
        <f t="shared" si="4"/>
        <v>47</v>
      </c>
      <c r="D56" s="14" t="s">
        <v>120</v>
      </c>
      <c r="E56" s="6">
        <f t="shared" si="5"/>
        <v>-602</v>
      </c>
      <c r="F56" s="14">
        <v>436</v>
      </c>
      <c r="G56" s="14">
        <v>-742</v>
      </c>
      <c r="H56" s="14">
        <v>-296</v>
      </c>
      <c r="I56" s="4"/>
      <c r="J56" s="10" t="str">
        <f>IF(D56="","","21")</f>
        <v>21</v>
      </c>
      <c r="K56" s="5">
        <f t="shared" si="6"/>
        <v>1</v>
      </c>
      <c r="L56" s="1">
        <v>47</v>
      </c>
      <c r="M56" s="1" t="s">
        <v>55</v>
      </c>
      <c r="N56" s="21"/>
      <c r="O56" s="11"/>
      <c r="P56" s="12"/>
      <c r="Q56" s="12"/>
    </row>
    <row r="57" spans="1:17" ht="15" customHeight="1">
      <c r="A57" s="18"/>
      <c r="B57" s="2" t="str">
        <f t="shared" si="7"/>
        <v>55ème</v>
      </c>
      <c r="C57" s="8">
        <f t="shared" si="4"/>
        <v>50</v>
      </c>
      <c r="D57" s="2" t="s">
        <v>111</v>
      </c>
      <c r="E57" s="6">
        <f t="shared" si="5"/>
        <v>-602</v>
      </c>
      <c r="F57" s="14">
        <v>-160</v>
      </c>
      <c r="G57" s="14">
        <v>-270</v>
      </c>
      <c r="H57" s="14">
        <v>-172</v>
      </c>
      <c r="I57" s="4"/>
      <c r="J57" s="10" t="str">
        <f>IF(D57="","","234")</f>
        <v>234</v>
      </c>
      <c r="K57" s="5">
        <f t="shared" si="6"/>
        <v>1</v>
      </c>
      <c r="L57" s="1">
        <v>50</v>
      </c>
      <c r="M57" s="1" t="s">
        <v>56</v>
      </c>
      <c r="N57" s="21"/>
      <c r="O57" s="11"/>
      <c r="P57" s="11"/>
      <c r="Q57" s="12"/>
    </row>
    <row r="58" spans="1:17" ht="15" customHeight="1">
      <c r="A58" s="19"/>
      <c r="B58" s="2" t="str">
        <f t="shared" si="7"/>
        <v>56ème</v>
      </c>
      <c r="C58" s="8">
        <f t="shared" si="4"/>
        <v>29</v>
      </c>
      <c r="D58" s="14" t="s">
        <v>122</v>
      </c>
      <c r="E58" s="6">
        <f t="shared" si="5"/>
        <v>-666</v>
      </c>
      <c r="F58" s="14">
        <v>-328</v>
      </c>
      <c r="G58" s="14">
        <v>-234</v>
      </c>
      <c r="H58" s="14">
        <v>-104</v>
      </c>
      <c r="I58" s="4"/>
      <c r="J58" s="10" t="str">
        <f>IF(D58="","","23")</f>
        <v>23</v>
      </c>
      <c r="K58" s="5">
        <f t="shared" si="6"/>
        <v>1</v>
      </c>
      <c r="L58" s="1">
        <v>29</v>
      </c>
      <c r="M58" s="1" t="s">
        <v>57</v>
      </c>
      <c r="N58" s="21"/>
      <c r="O58" s="11"/>
      <c r="P58" s="11"/>
      <c r="Q58" s="12"/>
    </row>
    <row r="59" spans="1:17" ht="15" customHeight="1">
      <c r="A59" s="17">
        <f>IF(D59="","",N59)</f>
        <v>15</v>
      </c>
      <c r="B59" s="2" t="str">
        <f t="shared" si="7"/>
        <v>57ème</v>
      </c>
      <c r="C59" s="8">
        <f t="shared" si="4"/>
        <v>31</v>
      </c>
      <c r="D59" s="14" t="s">
        <v>112</v>
      </c>
      <c r="E59" s="6">
        <f t="shared" si="5"/>
        <v>-694</v>
      </c>
      <c r="F59" s="14">
        <v>-668</v>
      </c>
      <c r="G59" s="14">
        <v>398</v>
      </c>
      <c r="H59" s="14">
        <v>-424</v>
      </c>
      <c r="I59" s="4"/>
      <c r="J59" s="10" t="str">
        <f>IF(D59="","","87")</f>
        <v>87</v>
      </c>
      <c r="K59" s="5">
        <f t="shared" si="6"/>
        <v>1</v>
      </c>
      <c r="L59" s="1">
        <v>31</v>
      </c>
      <c r="M59" s="1" t="s">
        <v>58</v>
      </c>
      <c r="N59" s="21">
        <v>15</v>
      </c>
      <c r="O59" s="11"/>
      <c r="P59" s="11"/>
      <c r="Q59" s="12"/>
    </row>
    <row r="60" spans="1:17" ht="15" customHeight="1">
      <c r="A60" s="18"/>
      <c r="B60" s="2" t="str">
        <f t="shared" si="7"/>
        <v>58ème</v>
      </c>
      <c r="C60" s="8">
        <f t="shared" si="4"/>
        <v>24</v>
      </c>
      <c r="D60" s="14" t="s">
        <v>123</v>
      </c>
      <c r="E60" s="6">
        <f t="shared" si="5"/>
        <v>-754</v>
      </c>
      <c r="F60" s="14">
        <v>-310</v>
      </c>
      <c r="G60" s="14">
        <v>-378</v>
      </c>
      <c r="H60" s="14">
        <v>-66</v>
      </c>
      <c r="I60" s="4"/>
      <c r="J60" s="10" t="str">
        <f>IF(D60="","","98")</f>
        <v>98</v>
      </c>
      <c r="K60" s="5">
        <f t="shared" si="6"/>
        <v>1</v>
      </c>
      <c r="L60" s="1">
        <v>24</v>
      </c>
      <c r="M60" s="1" t="s">
        <v>59</v>
      </c>
      <c r="N60" s="21"/>
      <c r="O60" s="11"/>
      <c r="P60" s="12"/>
      <c r="Q60" s="12"/>
    </row>
    <row r="61" spans="1:17" ht="15" customHeight="1">
      <c r="A61" s="18"/>
      <c r="B61" s="2" t="str">
        <f t="shared" si="7"/>
        <v>59ème</v>
      </c>
      <c r="C61" s="8">
        <f t="shared" si="4"/>
        <v>18</v>
      </c>
      <c r="D61" s="14" t="s">
        <v>129</v>
      </c>
      <c r="E61" s="6">
        <f t="shared" si="5"/>
        <v>-780</v>
      </c>
      <c r="F61" s="14">
        <v>-164</v>
      </c>
      <c r="G61" s="14">
        <v>-70</v>
      </c>
      <c r="H61" s="14">
        <v>-546</v>
      </c>
      <c r="I61" s="4"/>
      <c r="J61" s="10" t="str">
        <f>IF(D61="","","54")</f>
        <v>54</v>
      </c>
      <c r="K61" s="5">
        <f t="shared" si="6"/>
        <v>1</v>
      </c>
      <c r="L61" s="1">
        <v>18</v>
      </c>
      <c r="M61" s="1" t="s">
        <v>60</v>
      </c>
      <c r="N61" s="21"/>
      <c r="O61" s="11"/>
      <c r="P61" s="11"/>
      <c r="Q61" s="12"/>
    </row>
    <row r="62" spans="1:17" ht="15" customHeight="1">
      <c r="A62" s="19"/>
      <c r="B62" s="2" t="str">
        <f t="shared" si="7"/>
        <v>60ème</v>
      </c>
      <c r="C62" s="8">
        <f t="shared" si="4"/>
        <v>3</v>
      </c>
      <c r="D62" s="14" t="s">
        <v>134</v>
      </c>
      <c r="E62" s="6">
        <f t="shared" si="5"/>
        <v>-810</v>
      </c>
      <c r="F62" s="14">
        <v>-20</v>
      </c>
      <c r="G62" s="14">
        <v>8</v>
      </c>
      <c r="H62" s="14">
        <v>-798</v>
      </c>
      <c r="I62" s="4"/>
      <c r="J62" s="10" t="str">
        <f>IF(D62="","","12")</f>
        <v>12</v>
      </c>
      <c r="K62" s="5">
        <f t="shared" si="6"/>
        <v>1</v>
      </c>
      <c r="L62" s="1">
        <v>3</v>
      </c>
      <c r="M62" s="1" t="s">
        <v>61</v>
      </c>
      <c r="N62" s="21"/>
      <c r="O62" s="11"/>
      <c r="P62" s="11"/>
      <c r="Q62" s="12"/>
    </row>
    <row r="63" spans="1:16" ht="15" customHeight="1">
      <c r="A63" s="17">
        <f>IF(D63="","",N63)</f>
        <v>16</v>
      </c>
      <c r="B63" s="2" t="str">
        <f t="shared" si="7"/>
        <v>61ème</v>
      </c>
      <c r="C63" s="8">
        <f t="shared" si="4"/>
        <v>40</v>
      </c>
      <c r="D63" s="14" t="s">
        <v>163</v>
      </c>
      <c r="E63" s="6">
        <f t="shared" si="5"/>
        <v>-950</v>
      </c>
      <c r="F63" s="14">
        <v>-342</v>
      </c>
      <c r="G63" s="14">
        <v>-546</v>
      </c>
      <c r="H63" s="14">
        <v>-62</v>
      </c>
      <c r="I63" s="4"/>
      <c r="J63" s="10" t="str">
        <f>IF(D63="","","81")</f>
        <v>81</v>
      </c>
      <c r="K63" s="5">
        <f t="shared" si="6"/>
        <v>1</v>
      </c>
      <c r="L63" s="1">
        <v>40</v>
      </c>
      <c r="M63" s="1" t="s">
        <v>102</v>
      </c>
      <c r="N63" s="21">
        <v>16</v>
      </c>
      <c r="O63" s="12"/>
      <c r="P63"/>
    </row>
    <row r="64" spans="1:16" ht="15" customHeight="1">
      <c r="A64" s="18"/>
      <c r="B64" s="2" t="str">
        <f t="shared" si="7"/>
        <v>62ème</v>
      </c>
      <c r="C64" s="8">
        <f t="shared" si="4"/>
        <v>30</v>
      </c>
      <c r="D64" s="14" t="s">
        <v>144</v>
      </c>
      <c r="E64" s="6">
        <f t="shared" si="5"/>
        <v>-1002</v>
      </c>
      <c r="F64" s="14">
        <v>-196</v>
      </c>
      <c r="G64" s="14">
        <v>-226</v>
      </c>
      <c r="H64" s="14">
        <v>-580</v>
      </c>
      <c r="I64" s="4"/>
      <c r="J64" s="10" t="str">
        <f>IF(D64="","","2")</f>
        <v>2</v>
      </c>
      <c r="K64" s="5">
        <f t="shared" si="6"/>
        <v>1</v>
      </c>
      <c r="L64" s="1">
        <v>30</v>
      </c>
      <c r="M64" s="1" t="s">
        <v>62</v>
      </c>
      <c r="N64" s="21"/>
      <c r="O64" s="12"/>
      <c r="P64"/>
    </row>
    <row r="65" spans="1:16" ht="15" customHeight="1">
      <c r="A65" s="18"/>
      <c r="B65" s="2" t="str">
        <f t="shared" si="7"/>
        <v>63ème</v>
      </c>
      <c r="C65" s="8">
        <f t="shared" si="4"/>
        <v>43</v>
      </c>
      <c r="D65" s="14" t="s">
        <v>175</v>
      </c>
      <c r="E65" s="6">
        <f t="shared" si="5"/>
        <v>-1020</v>
      </c>
      <c r="F65" s="14">
        <v>-184</v>
      </c>
      <c r="G65" s="14">
        <v>-474</v>
      </c>
      <c r="H65" s="14">
        <v>-362</v>
      </c>
      <c r="I65" s="4"/>
      <c r="J65" s="10" t="str">
        <f>IF(D65="","","67")</f>
        <v>67</v>
      </c>
      <c r="K65" s="5">
        <f t="shared" si="6"/>
        <v>1</v>
      </c>
      <c r="L65" s="1">
        <v>43</v>
      </c>
      <c r="M65" s="1" t="s">
        <v>63</v>
      </c>
      <c r="N65" s="21"/>
      <c r="O65" s="12"/>
      <c r="P65" s="11"/>
    </row>
    <row r="66" spans="1:16" ht="15" customHeight="1">
      <c r="A66" s="19"/>
      <c r="B66" s="2" t="str">
        <f t="shared" si="7"/>
        <v>64ème</v>
      </c>
      <c r="C66" s="8">
        <f t="shared" si="4"/>
        <v>48</v>
      </c>
      <c r="D66" s="14" t="s">
        <v>166</v>
      </c>
      <c r="E66" s="6">
        <f t="shared" si="5"/>
        <v>-1118</v>
      </c>
      <c r="F66" s="14">
        <v>-766</v>
      </c>
      <c r="G66" s="14">
        <v>-362</v>
      </c>
      <c r="H66" s="14">
        <v>10</v>
      </c>
      <c r="I66" s="4"/>
      <c r="J66" s="10" t="str">
        <f>IF(D66="","","34")</f>
        <v>34</v>
      </c>
      <c r="K66" s="5">
        <f t="shared" si="6"/>
        <v>1</v>
      </c>
      <c r="L66" s="1">
        <v>48</v>
      </c>
      <c r="M66" s="1" t="s">
        <v>64</v>
      </c>
      <c r="N66" s="21"/>
      <c r="O66" s="12"/>
      <c r="P66" s="11"/>
    </row>
    <row r="67" spans="1:16" ht="15" customHeight="1">
      <c r="A67" s="17">
        <f>IF(D67="","",N67)</f>
        <v>17</v>
      </c>
      <c r="B67" s="2" t="str">
        <f aca="true" t="shared" si="8" ref="B67:B102">IF(D67="","",M67)</f>
        <v>65ème</v>
      </c>
      <c r="C67" s="8">
        <f aca="true" t="shared" si="9" ref="C67:C98">IF(D67="","",L67)</f>
        <v>8</v>
      </c>
      <c r="D67" s="14" t="s">
        <v>173</v>
      </c>
      <c r="E67" s="6">
        <f aca="true" t="shared" si="10" ref="E67:E98">IF(D67="","",SUM(F67:I67))</f>
        <v>-1166</v>
      </c>
      <c r="F67" s="14">
        <v>-1030</v>
      </c>
      <c r="G67" s="14">
        <v>134</v>
      </c>
      <c r="H67" s="14">
        <v>-270</v>
      </c>
      <c r="I67" s="4"/>
      <c r="J67" s="10" t="str">
        <f>IF(D67="","","39")</f>
        <v>39</v>
      </c>
      <c r="K67" s="5">
        <f aca="true" t="shared" si="11" ref="K67:K102">IF(D67="",0,1)</f>
        <v>1</v>
      </c>
      <c r="L67" s="1">
        <v>8</v>
      </c>
      <c r="M67" s="1" t="s">
        <v>65</v>
      </c>
      <c r="N67" s="21">
        <v>17</v>
      </c>
      <c r="O67" s="12"/>
      <c r="P67" s="12"/>
    </row>
    <row r="68" spans="1:16" ht="15" customHeight="1">
      <c r="A68" s="18"/>
      <c r="B68" s="2" t="str">
        <f t="shared" si="8"/>
        <v>66ème</v>
      </c>
      <c r="C68" s="8">
        <f t="shared" si="9"/>
        <v>66</v>
      </c>
      <c r="D68" s="14" t="s">
        <v>137</v>
      </c>
      <c r="E68" s="6">
        <f t="shared" si="10"/>
        <v>-1174</v>
      </c>
      <c r="F68" s="14">
        <v>-550</v>
      </c>
      <c r="G68" s="14">
        <v>16</v>
      </c>
      <c r="H68" s="14">
        <v>-640</v>
      </c>
      <c r="I68" s="4"/>
      <c r="J68" s="10" t="str">
        <f>IF(D68="","","345")</f>
        <v>345</v>
      </c>
      <c r="K68" s="5">
        <f t="shared" si="11"/>
        <v>1</v>
      </c>
      <c r="L68" s="1">
        <v>66</v>
      </c>
      <c r="M68" s="1" t="s">
        <v>66</v>
      </c>
      <c r="N68" s="21"/>
      <c r="O68" s="12"/>
      <c r="P68" s="11"/>
    </row>
    <row r="69" spans="1:16" ht="15" customHeight="1">
      <c r="A69" s="18"/>
      <c r="B69" s="2" t="str">
        <f t="shared" si="8"/>
        <v>67ème</v>
      </c>
      <c r="C69" s="8">
        <f t="shared" si="9"/>
        <v>49</v>
      </c>
      <c r="D69" s="2" t="s">
        <v>132</v>
      </c>
      <c r="E69" s="6">
        <f t="shared" si="10"/>
        <v>-1282</v>
      </c>
      <c r="F69" s="14">
        <v>-480</v>
      </c>
      <c r="G69" s="14">
        <v>-308</v>
      </c>
      <c r="H69" s="14">
        <v>-494</v>
      </c>
      <c r="I69" s="4"/>
      <c r="J69" s="10" t="str">
        <f>IF(D69="","","55")</f>
        <v>55</v>
      </c>
      <c r="K69" s="5">
        <f t="shared" si="11"/>
        <v>1</v>
      </c>
      <c r="L69" s="1">
        <v>49</v>
      </c>
      <c r="M69" s="1" t="s">
        <v>67</v>
      </c>
      <c r="N69" s="21"/>
      <c r="O69" s="12"/>
      <c r="P69" s="11"/>
    </row>
    <row r="70" spans="1:16" ht="15" customHeight="1">
      <c r="A70" s="19"/>
      <c r="B70" s="2" t="str">
        <f t="shared" si="8"/>
        <v>68ème</v>
      </c>
      <c r="C70" s="8">
        <f t="shared" si="9"/>
        <v>42</v>
      </c>
      <c r="D70" s="14" t="s">
        <v>164</v>
      </c>
      <c r="E70" s="6">
        <f t="shared" si="10"/>
        <v>-1382</v>
      </c>
      <c r="F70" s="14">
        <v>-576</v>
      </c>
      <c r="G70" s="14">
        <v>-336</v>
      </c>
      <c r="H70" s="14">
        <v>-470</v>
      </c>
      <c r="I70" s="4"/>
      <c r="J70" s="10" t="str">
        <f>IF(D70="","","45")</f>
        <v>45</v>
      </c>
      <c r="K70" s="5">
        <f t="shared" si="11"/>
        <v>1</v>
      </c>
      <c r="L70" s="1">
        <v>42</v>
      </c>
      <c r="M70" s="1" t="s">
        <v>68</v>
      </c>
      <c r="N70" s="21"/>
      <c r="O70" s="12"/>
      <c r="P70" s="11"/>
    </row>
    <row r="71" spans="1:16" ht="15" customHeight="1">
      <c r="A71" s="17">
        <f>IF(D71="","",N71)</f>
      </c>
      <c r="B71" s="2">
        <f t="shared" si="8"/>
      </c>
      <c r="C71" s="8">
        <f t="shared" si="9"/>
      </c>
      <c r="D71" s="14"/>
      <c r="E71" s="6">
        <f t="shared" si="10"/>
      </c>
      <c r="F71" s="14"/>
      <c r="G71" s="14"/>
      <c r="H71" s="14"/>
      <c r="I71" s="4"/>
      <c r="J71" s="10">
        <f>IF(D71="","","88")</f>
      </c>
      <c r="K71" s="5">
        <f t="shared" si="11"/>
        <v>0</v>
      </c>
      <c r="L71" s="1">
        <v>69</v>
      </c>
      <c r="M71" s="1" t="s">
        <v>69</v>
      </c>
      <c r="N71" s="21">
        <v>18</v>
      </c>
      <c r="O71" s="12"/>
      <c r="P71" s="12"/>
    </row>
    <row r="72" spans="1:16" ht="15" customHeight="1">
      <c r="A72" s="18"/>
      <c r="B72" s="2">
        <f t="shared" si="8"/>
      </c>
      <c r="C72" s="8">
        <f t="shared" si="9"/>
      </c>
      <c r="D72" s="14"/>
      <c r="E72" s="6">
        <f t="shared" si="10"/>
      </c>
      <c r="F72" s="14"/>
      <c r="G72" s="14"/>
      <c r="H72" s="14"/>
      <c r="I72" s="4"/>
      <c r="J72" s="10">
        <f>IF(D72="","","34")</f>
      </c>
      <c r="K72" s="5">
        <f t="shared" si="11"/>
        <v>0</v>
      </c>
      <c r="L72" s="1">
        <v>70</v>
      </c>
      <c r="M72" s="1" t="s">
        <v>70</v>
      </c>
      <c r="N72" s="21"/>
      <c r="O72" s="12"/>
      <c r="P72" s="12"/>
    </row>
    <row r="73" spans="1:16" ht="15" customHeight="1">
      <c r="A73" s="18"/>
      <c r="B73" s="2">
        <f t="shared" si="8"/>
      </c>
      <c r="C73" s="8">
        <f t="shared" si="9"/>
      </c>
      <c r="D73" s="14"/>
      <c r="E73" s="6">
        <f t="shared" si="10"/>
      </c>
      <c r="F73" s="14"/>
      <c r="G73" s="14"/>
      <c r="H73" s="14"/>
      <c r="I73" s="4"/>
      <c r="J73" s="10">
        <f>IF(D73="","","7")</f>
      </c>
      <c r="K73" s="5">
        <f t="shared" si="11"/>
        <v>0</v>
      </c>
      <c r="L73" s="1">
        <v>71</v>
      </c>
      <c r="M73" s="1" t="s">
        <v>103</v>
      </c>
      <c r="N73" s="21"/>
      <c r="O73" s="12"/>
      <c r="P73" s="11"/>
    </row>
    <row r="74" spans="1:16" ht="15" customHeight="1">
      <c r="A74" s="19"/>
      <c r="B74" s="2">
        <f t="shared" si="8"/>
      </c>
      <c r="C74" s="8">
        <f t="shared" si="9"/>
      </c>
      <c r="D74" s="14"/>
      <c r="E74" s="6">
        <f t="shared" si="10"/>
      </c>
      <c r="F74" s="14"/>
      <c r="G74" s="14"/>
      <c r="H74" s="14"/>
      <c r="I74" s="4"/>
      <c r="J74" s="10">
        <f>IF(D74="","","21")</f>
      </c>
      <c r="K74" s="5">
        <f t="shared" si="11"/>
        <v>0</v>
      </c>
      <c r="L74" s="1">
        <v>72</v>
      </c>
      <c r="M74" s="1" t="s">
        <v>71</v>
      </c>
      <c r="N74" s="21"/>
      <c r="O74" s="12"/>
      <c r="P74" s="12"/>
    </row>
    <row r="75" spans="1:16" ht="15" customHeight="1">
      <c r="A75" s="17">
        <f>IF(D75="","",N75)</f>
      </c>
      <c r="B75" s="2">
        <f t="shared" si="8"/>
      </c>
      <c r="C75" s="8">
        <f t="shared" si="9"/>
      </c>
      <c r="D75" s="14"/>
      <c r="E75" s="6">
        <f t="shared" si="10"/>
      </c>
      <c r="F75" s="14"/>
      <c r="G75" s="14"/>
      <c r="H75" s="14"/>
      <c r="I75" s="4"/>
      <c r="J75" s="10">
        <f>IF(D75="","","66")</f>
      </c>
      <c r="K75" s="5">
        <f t="shared" si="11"/>
        <v>0</v>
      </c>
      <c r="L75" s="1">
        <v>73</v>
      </c>
      <c r="M75" s="1" t="s">
        <v>72</v>
      </c>
      <c r="N75" s="21">
        <v>19</v>
      </c>
      <c r="O75" s="12"/>
      <c r="P75" s="11"/>
    </row>
    <row r="76" spans="1:16" ht="15" customHeight="1">
      <c r="A76" s="18"/>
      <c r="B76" s="2">
        <f t="shared" si="8"/>
      </c>
      <c r="C76" s="8">
        <f t="shared" si="9"/>
      </c>
      <c r="D76" s="14"/>
      <c r="E76" s="6">
        <f t="shared" si="10"/>
      </c>
      <c r="F76" s="14"/>
      <c r="G76" s="14"/>
      <c r="H76" s="14"/>
      <c r="I76" s="4"/>
      <c r="J76" s="10">
        <f>IF(D76="","","37")</f>
      </c>
      <c r="K76" s="5">
        <f t="shared" si="11"/>
        <v>0</v>
      </c>
      <c r="L76" s="1">
        <v>74</v>
      </c>
      <c r="M76" s="1" t="s">
        <v>73</v>
      </c>
      <c r="N76" s="21"/>
      <c r="O76" s="12"/>
      <c r="P76"/>
    </row>
    <row r="77" spans="1:16" ht="15" customHeight="1">
      <c r="A77" s="18"/>
      <c r="B77" s="2">
        <f t="shared" si="8"/>
      </c>
      <c r="C77" s="8">
        <f t="shared" si="9"/>
      </c>
      <c r="D77" s="14"/>
      <c r="E77" s="6">
        <f t="shared" si="10"/>
      </c>
      <c r="F77" s="14"/>
      <c r="G77" s="14"/>
      <c r="H77" s="14"/>
      <c r="I77" s="4"/>
      <c r="J77" s="10">
        <f>IF(D77="","","76")</f>
      </c>
      <c r="K77" s="5">
        <f t="shared" si="11"/>
        <v>0</v>
      </c>
      <c r="L77" s="1">
        <v>75</v>
      </c>
      <c r="M77" s="1" t="s">
        <v>74</v>
      </c>
      <c r="N77" s="21"/>
      <c r="O77" s="12"/>
      <c r="P77" s="12"/>
    </row>
    <row r="78" spans="1:16" ht="15" customHeight="1">
      <c r="A78" s="19"/>
      <c r="B78" s="2">
        <f t="shared" si="8"/>
      </c>
      <c r="C78" s="8">
        <f t="shared" si="9"/>
      </c>
      <c r="D78" s="14"/>
      <c r="E78" s="6">
        <f t="shared" si="10"/>
      </c>
      <c r="F78" s="14"/>
      <c r="G78" s="14"/>
      <c r="H78" s="14"/>
      <c r="I78" s="4"/>
      <c r="J78" s="10">
        <f>IF(D78="","","23")</f>
      </c>
      <c r="K78" s="5">
        <f t="shared" si="11"/>
        <v>0</v>
      </c>
      <c r="L78" s="1">
        <v>76</v>
      </c>
      <c r="M78" s="1" t="s">
        <v>75</v>
      </c>
      <c r="N78" s="21"/>
      <c r="O78" s="12"/>
      <c r="P78" s="11"/>
    </row>
    <row r="79" spans="1:16" ht="15" customHeight="1">
      <c r="A79" s="17">
        <f>IF(D79="","",N79)</f>
      </c>
      <c r="B79" s="2">
        <f t="shared" si="8"/>
      </c>
      <c r="C79" s="8">
        <f t="shared" si="9"/>
      </c>
      <c r="D79" s="14"/>
      <c r="E79" s="6">
        <f t="shared" si="10"/>
      </c>
      <c r="F79" s="14"/>
      <c r="G79" s="14"/>
      <c r="H79" s="14"/>
      <c r="I79" s="4"/>
      <c r="J79" s="10">
        <f>IF(D79="","","54")</f>
      </c>
      <c r="K79" s="5">
        <f t="shared" si="11"/>
        <v>0</v>
      </c>
      <c r="L79" s="1">
        <v>77</v>
      </c>
      <c r="M79" s="1" t="s">
        <v>76</v>
      </c>
      <c r="N79" s="21">
        <v>20</v>
      </c>
      <c r="O79" s="12"/>
      <c r="P79" s="12"/>
    </row>
    <row r="80" spans="1:16" ht="15" customHeight="1">
      <c r="A80" s="18"/>
      <c r="B80" s="2">
        <f t="shared" si="8"/>
      </c>
      <c r="C80" s="8">
        <f t="shared" si="9"/>
      </c>
      <c r="D80" s="14"/>
      <c r="E80" s="6">
        <f t="shared" si="10"/>
      </c>
      <c r="F80" s="14"/>
      <c r="G80" s="14"/>
      <c r="H80" s="14"/>
      <c r="I80" s="4"/>
      <c r="J80" s="10">
        <f>IF(D80="","","95")</f>
      </c>
      <c r="K80" s="5">
        <f t="shared" si="11"/>
        <v>0</v>
      </c>
      <c r="L80" s="1">
        <v>78</v>
      </c>
      <c r="M80" s="1" t="s">
        <v>77</v>
      </c>
      <c r="N80" s="21"/>
      <c r="O80" s="12"/>
      <c r="P80" s="12"/>
    </row>
    <row r="81" spans="1:16" ht="15" customHeight="1">
      <c r="A81" s="18"/>
      <c r="B81" s="2">
        <f t="shared" si="8"/>
      </c>
      <c r="C81" s="8">
        <f t="shared" si="9"/>
      </c>
      <c r="D81" s="14"/>
      <c r="E81" s="6">
        <f t="shared" si="10"/>
      </c>
      <c r="F81" s="14"/>
      <c r="G81" s="14"/>
      <c r="H81" s="14"/>
      <c r="I81" s="4"/>
      <c r="J81" s="10">
        <f>IF(D81="","","2")</f>
      </c>
      <c r="K81" s="5">
        <f t="shared" si="11"/>
        <v>0</v>
      </c>
      <c r="L81" s="1">
        <v>79</v>
      </c>
      <c r="M81" s="1" t="s">
        <v>78</v>
      </c>
      <c r="N81" s="21"/>
      <c r="O81" s="12"/>
      <c r="P81" s="11"/>
    </row>
    <row r="82" spans="1:16" ht="15" customHeight="1">
      <c r="A82" s="19"/>
      <c r="B82" s="2">
        <f t="shared" si="8"/>
      </c>
      <c r="C82" s="8">
        <f t="shared" si="9"/>
      </c>
      <c r="D82" s="14"/>
      <c r="E82" s="6">
        <f t="shared" si="10"/>
      </c>
      <c r="F82" s="14"/>
      <c r="G82" s="14"/>
      <c r="H82" s="14"/>
      <c r="I82" s="4"/>
      <c r="J82" s="10">
        <f>IF(D82="","","87")</f>
      </c>
      <c r="K82" s="5">
        <f t="shared" si="11"/>
        <v>0</v>
      </c>
      <c r="L82" s="1">
        <v>80</v>
      </c>
      <c r="M82" s="1" t="s">
        <v>79</v>
      </c>
      <c r="N82" s="21"/>
      <c r="O82" s="12"/>
      <c r="P82" s="12"/>
    </row>
    <row r="83" spans="1:16" ht="15" customHeight="1">
      <c r="A83" s="17">
        <f>IF(D83="","",N83)</f>
      </c>
      <c r="B83" s="2">
        <f t="shared" si="8"/>
      </c>
      <c r="C83" s="8">
        <f t="shared" si="9"/>
      </c>
      <c r="D83" s="14"/>
      <c r="E83" s="6">
        <f t="shared" si="10"/>
      </c>
      <c r="F83" s="14"/>
      <c r="G83" s="14"/>
      <c r="H83" s="14"/>
      <c r="I83" s="4"/>
      <c r="J83" s="10">
        <f>IF(D83="","","12")</f>
      </c>
      <c r="K83" s="5">
        <f t="shared" si="11"/>
        <v>0</v>
      </c>
      <c r="L83" s="1">
        <v>81</v>
      </c>
      <c r="M83" s="1" t="s">
        <v>104</v>
      </c>
      <c r="N83" s="21">
        <v>21</v>
      </c>
      <c r="O83" s="12"/>
      <c r="P83" s="12"/>
    </row>
    <row r="84" spans="1:16" ht="15" customHeight="1">
      <c r="A84" s="18"/>
      <c r="B84" s="2">
        <f t="shared" si="8"/>
      </c>
      <c r="C84" s="8">
        <f t="shared" si="9"/>
      </c>
      <c r="D84" s="14"/>
      <c r="E84" s="6">
        <f t="shared" si="10"/>
      </c>
      <c r="F84" s="14"/>
      <c r="G84" s="14"/>
      <c r="H84" s="14"/>
      <c r="I84" s="4"/>
      <c r="J84" s="10">
        <f>IF(D84="","","53")</f>
      </c>
      <c r="K84" s="5">
        <f t="shared" si="11"/>
        <v>0</v>
      </c>
      <c r="L84" s="1">
        <v>82</v>
      </c>
      <c r="M84" s="1" t="s">
        <v>80</v>
      </c>
      <c r="N84" s="21"/>
      <c r="O84" s="12"/>
      <c r="P84"/>
    </row>
    <row r="85" spans="1:16" ht="15" customHeight="1">
      <c r="A85" s="18"/>
      <c r="B85" s="2">
        <f t="shared" si="8"/>
      </c>
      <c r="C85" s="8">
        <f t="shared" si="9"/>
      </c>
      <c r="D85" s="14"/>
      <c r="E85" s="6">
        <f t="shared" si="10"/>
      </c>
      <c r="F85" s="14"/>
      <c r="G85" s="14"/>
      <c r="H85" s="14"/>
      <c r="I85" s="4"/>
      <c r="J85" s="10">
        <f>IF(D85="","","28")</f>
      </c>
      <c r="K85" s="5">
        <f t="shared" si="11"/>
        <v>0</v>
      </c>
      <c r="L85" s="1">
        <v>83</v>
      </c>
      <c r="M85" s="1" t="s">
        <v>81</v>
      </c>
      <c r="N85" s="21"/>
      <c r="O85" s="12"/>
      <c r="P85" s="12"/>
    </row>
    <row r="86" spans="1:16" ht="15" customHeight="1">
      <c r="A86" s="19"/>
      <c r="B86" s="2">
        <f t="shared" si="8"/>
      </c>
      <c r="C86" s="8">
        <f t="shared" si="9"/>
      </c>
      <c r="D86" s="14"/>
      <c r="E86" s="6">
        <f t="shared" si="10"/>
      </c>
      <c r="F86" s="14"/>
      <c r="G86" s="14"/>
      <c r="H86" s="14"/>
      <c r="I86" s="4"/>
      <c r="J86" s="10">
        <f>IF(D86="","","987")</f>
      </c>
      <c r="K86" s="5">
        <f t="shared" si="11"/>
        <v>0</v>
      </c>
      <c r="L86" s="1">
        <v>84</v>
      </c>
      <c r="M86" s="1" t="s">
        <v>82</v>
      </c>
      <c r="N86" s="21"/>
      <c r="O86" s="12"/>
      <c r="P86" s="12"/>
    </row>
    <row r="87" spans="1:16" ht="15" customHeight="1">
      <c r="A87" s="17">
        <f>IF(D87="","",N87)</f>
      </c>
      <c r="B87" s="2">
        <f t="shared" si="8"/>
      </c>
      <c r="C87" s="8">
        <f t="shared" si="9"/>
      </c>
      <c r="D87" s="14"/>
      <c r="E87" s="6">
        <f t="shared" si="10"/>
      </c>
      <c r="F87" s="14"/>
      <c r="G87" s="14"/>
      <c r="H87" s="14"/>
      <c r="I87" s="4"/>
      <c r="J87" s="10">
        <f>IF(D87="","","45")</f>
      </c>
      <c r="K87" s="5">
        <f t="shared" si="11"/>
        <v>0</v>
      </c>
      <c r="L87" s="1">
        <v>85</v>
      </c>
      <c r="M87" s="1" t="s">
        <v>83</v>
      </c>
      <c r="N87" s="21">
        <v>22</v>
      </c>
      <c r="O87" s="12"/>
      <c r="P87" s="11"/>
    </row>
    <row r="88" spans="1:16" ht="15" customHeight="1">
      <c r="A88" s="18"/>
      <c r="B88" s="2">
        <f t="shared" si="8"/>
      </c>
      <c r="C88" s="8">
        <f t="shared" si="9"/>
      </c>
      <c r="D88" s="14"/>
      <c r="E88" s="6">
        <f t="shared" si="10"/>
      </c>
      <c r="F88" s="14"/>
      <c r="G88" s="14"/>
      <c r="H88" s="14"/>
      <c r="I88" s="4"/>
      <c r="J88" s="10">
        <f>IF(D88="","","34")</f>
      </c>
      <c r="K88" s="5">
        <f t="shared" si="11"/>
        <v>0</v>
      </c>
      <c r="L88" s="1">
        <v>86</v>
      </c>
      <c r="M88" s="1" t="s">
        <v>84</v>
      </c>
      <c r="N88" s="21"/>
      <c r="O88" s="12"/>
      <c r="P88" s="12"/>
    </row>
    <row r="89" spans="1:16" ht="15" customHeight="1">
      <c r="A89" s="18"/>
      <c r="B89" s="2">
        <f t="shared" si="8"/>
      </c>
      <c r="C89" s="8">
        <f t="shared" si="9"/>
      </c>
      <c r="D89" s="14"/>
      <c r="E89" s="6">
        <f t="shared" si="10"/>
      </c>
      <c r="F89" s="14"/>
      <c r="G89" s="14"/>
      <c r="H89" s="14"/>
      <c r="I89" s="4"/>
      <c r="J89" s="10">
        <f>IF(D89="","","56")</f>
      </c>
      <c r="K89" s="5">
        <f t="shared" si="11"/>
        <v>0</v>
      </c>
      <c r="L89" s="1">
        <v>87</v>
      </c>
      <c r="M89" s="1" t="s">
        <v>85</v>
      </c>
      <c r="N89" s="21"/>
      <c r="O89" s="12"/>
      <c r="P89" s="11"/>
    </row>
    <row r="90" spans="1:16" ht="15" customHeight="1">
      <c r="A90" s="19"/>
      <c r="B90" s="2">
        <f t="shared" si="8"/>
      </c>
      <c r="C90" s="8">
        <f t="shared" si="9"/>
      </c>
      <c r="D90" s="14"/>
      <c r="E90" s="6">
        <f t="shared" si="10"/>
      </c>
      <c r="F90" s="14"/>
      <c r="G90" s="14"/>
      <c r="H90" s="14"/>
      <c r="I90" s="4"/>
      <c r="J90" s="10">
        <f>IF(D90="","","79")</f>
      </c>
      <c r="K90" s="5">
        <f t="shared" si="11"/>
        <v>0</v>
      </c>
      <c r="L90" s="1">
        <v>88</v>
      </c>
      <c r="M90" s="1" t="s">
        <v>86</v>
      </c>
      <c r="N90" s="21"/>
      <c r="O90" s="12"/>
      <c r="P90" s="11"/>
    </row>
    <row r="91" spans="1:16" ht="15" customHeight="1">
      <c r="A91" s="17">
        <f>IF(D91="","",N91)</f>
      </c>
      <c r="B91" s="2">
        <f t="shared" si="8"/>
      </c>
      <c r="C91" s="8">
        <f t="shared" si="9"/>
      </c>
      <c r="D91" s="14"/>
      <c r="E91" s="6">
        <f t="shared" si="10"/>
      </c>
      <c r="F91" s="14"/>
      <c r="G91" s="14"/>
      <c r="H91" s="14"/>
      <c r="I91" s="4"/>
      <c r="J91" s="10">
        <f>IF(D91="","","57")</f>
      </c>
      <c r="K91" s="5">
        <f t="shared" si="11"/>
        <v>0</v>
      </c>
      <c r="L91" s="1">
        <v>89</v>
      </c>
      <c r="M91" s="1" t="s">
        <v>87</v>
      </c>
      <c r="N91" s="21">
        <v>23</v>
      </c>
      <c r="O91" s="12"/>
      <c r="P91" s="12"/>
    </row>
    <row r="92" spans="1:16" ht="15" customHeight="1">
      <c r="A92" s="18"/>
      <c r="B92" s="2">
        <f t="shared" si="8"/>
      </c>
      <c r="C92" s="8">
        <f t="shared" si="9"/>
      </c>
      <c r="D92" s="14"/>
      <c r="E92" s="6">
        <f t="shared" si="10"/>
      </c>
      <c r="F92" s="14"/>
      <c r="G92" s="14"/>
      <c r="H92" s="14"/>
      <c r="I92" s="4"/>
      <c r="J92" s="10">
        <f>IF(D92="","","23")</f>
      </c>
      <c r="K92" s="5">
        <f t="shared" si="11"/>
        <v>0</v>
      </c>
      <c r="L92" s="1">
        <v>90</v>
      </c>
      <c r="M92" s="1" t="s">
        <v>88</v>
      </c>
      <c r="N92" s="21"/>
      <c r="O92" s="12"/>
      <c r="P92" s="11"/>
    </row>
    <row r="93" spans="1:16" ht="15" customHeight="1">
      <c r="A93" s="18"/>
      <c r="B93" s="2">
        <f t="shared" si="8"/>
      </c>
      <c r="C93" s="8">
        <f t="shared" si="9"/>
      </c>
      <c r="D93" s="14"/>
      <c r="E93" s="6">
        <f t="shared" si="10"/>
      </c>
      <c r="F93" s="14"/>
      <c r="G93" s="14"/>
      <c r="H93" s="14"/>
      <c r="I93" s="4"/>
      <c r="J93" s="10">
        <f>IF(D93="","","9")</f>
      </c>
      <c r="K93" s="5">
        <f t="shared" si="11"/>
        <v>0</v>
      </c>
      <c r="L93" s="1">
        <v>91</v>
      </c>
      <c r="M93" s="1" t="s">
        <v>105</v>
      </c>
      <c r="N93" s="21"/>
      <c r="O93" s="12"/>
      <c r="P93" s="12"/>
    </row>
    <row r="94" spans="1:16" ht="15" customHeight="1">
      <c r="A94" s="19"/>
      <c r="B94" s="2">
        <f t="shared" si="8"/>
      </c>
      <c r="C94" s="8">
        <f t="shared" si="9"/>
      </c>
      <c r="D94" s="14"/>
      <c r="E94" s="6">
        <f t="shared" si="10"/>
      </c>
      <c r="F94" s="14"/>
      <c r="G94" s="14"/>
      <c r="H94" s="14"/>
      <c r="I94" s="4"/>
      <c r="J94" s="10">
        <f>IF(D94="","","67")</f>
      </c>
      <c r="K94" s="5">
        <f t="shared" si="11"/>
        <v>0</v>
      </c>
      <c r="L94" s="1">
        <v>92</v>
      </c>
      <c r="M94" s="1" t="s">
        <v>89</v>
      </c>
      <c r="N94" s="21"/>
      <c r="O94" s="12"/>
      <c r="P94" s="12"/>
    </row>
    <row r="95" spans="1:16" ht="15" customHeight="1">
      <c r="A95" s="17">
        <f>IF(D95="","",N95)</f>
      </c>
      <c r="B95" s="2">
        <f t="shared" si="8"/>
      </c>
      <c r="C95" s="8">
        <f t="shared" si="9"/>
      </c>
      <c r="D95" s="14"/>
      <c r="E95" s="6">
        <f t="shared" si="10"/>
      </c>
      <c r="F95" s="14"/>
      <c r="G95" s="14"/>
      <c r="H95" s="14"/>
      <c r="I95" s="4"/>
      <c r="J95" s="10">
        <f>IF(D95="","","98")</f>
      </c>
      <c r="K95" s="5">
        <f t="shared" si="11"/>
        <v>0</v>
      </c>
      <c r="L95" s="1">
        <v>93</v>
      </c>
      <c r="M95" s="1" t="s">
        <v>90</v>
      </c>
      <c r="N95" s="21">
        <v>24</v>
      </c>
      <c r="O95" s="12"/>
      <c r="P95" s="12"/>
    </row>
    <row r="96" spans="1:16" ht="15" customHeight="1">
      <c r="A96" s="18"/>
      <c r="B96" s="2">
        <f t="shared" si="8"/>
      </c>
      <c r="C96" s="8">
        <f t="shared" si="9"/>
      </c>
      <c r="D96" s="14"/>
      <c r="E96" s="6">
        <f t="shared" si="10"/>
      </c>
      <c r="F96" s="14"/>
      <c r="G96" s="14"/>
      <c r="H96" s="14"/>
      <c r="I96" s="4"/>
      <c r="J96" s="10">
        <f>IF(D96="","","34")</f>
      </c>
      <c r="K96" s="5">
        <f t="shared" si="11"/>
        <v>0</v>
      </c>
      <c r="L96" s="1">
        <v>94</v>
      </c>
      <c r="M96" s="1" t="s">
        <v>91</v>
      </c>
      <c r="N96" s="21"/>
      <c r="O96" s="12"/>
      <c r="P96" s="12"/>
    </row>
    <row r="97" spans="1:16" ht="15" customHeight="1">
      <c r="A97" s="18"/>
      <c r="B97" s="2">
        <f t="shared" si="8"/>
      </c>
      <c r="C97" s="8">
        <f t="shared" si="9"/>
      </c>
      <c r="D97" s="14"/>
      <c r="E97" s="6">
        <f t="shared" si="10"/>
      </c>
      <c r="F97" s="14"/>
      <c r="G97" s="14"/>
      <c r="H97" s="14"/>
      <c r="I97" s="4"/>
      <c r="J97" s="10">
        <f>IF(D97="","","58")</f>
      </c>
      <c r="K97" s="5">
        <f t="shared" si="11"/>
        <v>0</v>
      </c>
      <c r="L97" s="1">
        <v>95</v>
      </c>
      <c r="M97" s="1" t="s">
        <v>92</v>
      </c>
      <c r="N97" s="21"/>
      <c r="O97" s="12"/>
      <c r="P97" s="12"/>
    </row>
    <row r="98" spans="1:16" ht="15" customHeight="1">
      <c r="A98" s="19"/>
      <c r="B98" s="2">
        <f t="shared" si="8"/>
      </c>
      <c r="C98" s="8">
        <f t="shared" si="9"/>
      </c>
      <c r="D98" s="14"/>
      <c r="E98" s="6">
        <f t="shared" si="10"/>
      </c>
      <c r="F98" s="14"/>
      <c r="G98" s="14"/>
      <c r="H98" s="14"/>
      <c r="I98" s="4"/>
      <c r="J98" s="10">
        <f>IF(D98="","","18")</f>
      </c>
      <c r="K98" s="5">
        <f t="shared" si="11"/>
        <v>0</v>
      </c>
      <c r="L98" s="1">
        <v>96</v>
      </c>
      <c r="M98" s="1" t="s">
        <v>93</v>
      </c>
      <c r="N98" s="21"/>
      <c r="O98" s="12"/>
      <c r="P98" s="12"/>
    </row>
    <row r="99" spans="1:16" ht="15" customHeight="1">
      <c r="A99" s="17">
        <f>IF(D99="","",N99)</f>
      </c>
      <c r="B99" s="2">
        <f t="shared" si="8"/>
      </c>
      <c r="C99" s="8">
        <f>IF(D99="","",L99)</f>
      </c>
      <c r="D99" s="14"/>
      <c r="E99" s="6">
        <f>IF(D99="","",SUM(F99:I99))</f>
      </c>
      <c r="F99" s="14"/>
      <c r="G99" s="14"/>
      <c r="H99" s="14"/>
      <c r="I99" s="4"/>
      <c r="J99" s="10">
        <f>IF(D99="","","69")</f>
      </c>
      <c r="K99" s="5">
        <f t="shared" si="11"/>
        <v>0</v>
      </c>
      <c r="L99" s="1">
        <v>97</v>
      </c>
      <c r="M99" s="1" t="s">
        <v>94</v>
      </c>
      <c r="N99" s="21">
        <v>25</v>
      </c>
      <c r="O99" s="12"/>
      <c r="P99"/>
    </row>
    <row r="100" spans="1:16" ht="15" customHeight="1">
      <c r="A100" s="18"/>
      <c r="B100" s="2">
        <f t="shared" si="8"/>
      </c>
      <c r="C100" s="8">
        <f>IF(D100="","",L100)</f>
      </c>
      <c r="D100" s="14"/>
      <c r="E100" s="6">
        <f>IF(D100="","",SUM(F100:I100))</f>
      </c>
      <c r="F100" s="14"/>
      <c r="G100" s="14"/>
      <c r="H100" s="14"/>
      <c r="I100" s="4"/>
      <c r="J100" s="10">
        <f>IF(D100="","","49")</f>
      </c>
      <c r="K100" s="5">
        <f t="shared" si="11"/>
        <v>0</v>
      </c>
      <c r="L100" s="1">
        <v>98</v>
      </c>
      <c r="M100" s="1" t="s">
        <v>95</v>
      </c>
      <c r="N100" s="21"/>
      <c r="O100" s="12"/>
      <c r="P100" s="11"/>
    </row>
    <row r="101" spans="1:16" ht="15" customHeight="1">
      <c r="A101" s="18"/>
      <c r="B101" s="2">
        <f t="shared" si="8"/>
      </c>
      <c r="C101" s="8">
        <f>IF(D101="","",L101)</f>
      </c>
      <c r="D101" s="14"/>
      <c r="E101" s="6">
        <f>IF(D101="","",SUM(F101:I101))</f>
      </c>
      <c r="F101" s="14"/>
      <c r="G101" s="14"/>
      <c r="H101" s="14"/>
      <c r="I101" s="4"/>
      <c r="J101" s="10">
        <f>IF(D101="","","82")</f>
      </c>
      <c r="K101" s="5">
        <f t="shared" si="11"/>
        <v>0</v>
      </c>
      <c r="L101" s="1">
        <v>99</v>
      </c>
      <c r="M101" s="1" t="s">
        <v>96</v>
      </c>
      <c r="N101" s="21"/>
      <c r="O101" s="12"/>
      <c r="P101" s="12"/>
    </row>
    <row r="102" spans="1:16" ht="15" customHeight="1">
      <c r="A102" s="19"/>
      <c r="B102" s="2">
        <f t="shared" si="8"/>
      </c>
      <c r="C102" s="8">
        <f>IF(D102="","",L102)</f>
      </c>
      <c r="D102" s="14"/>
      <c r="E102" s="6">
        <f>IF(D102="","",SUM(F102:I102))</f>
      </c>
      <c r="F102" s="14"/>
      <c r="G102" s="14"/>
      <c r="H102" s="14"/>
      <c r="I102" s="4"/>
      <c r="J102" s="10">
        <f>IF(D102="","","45")</f>
      </c>
      <c r="K102" s="5">
        <f t="shared" si="11"/>
        <v>0</v>
      </c>
      <c r="L102" s="1">
        <v>100</v>
      </c>
      <c r="M102" s="1" t="s">
        <v>97</v>
      </c>
      <c r="N102" s="22"/>
      <c r="O102" s="12"/>
      <c r="P102" s="12"/>
    </row>
    <row r="103" spans="15:16" ht="12.75">
      <c r="O103" s="12"/>
      <c r="P103" s="11"/>
    </row>
    <row r="104" spans="15:16" ht="12.75">
      <c r="O104" s="12"/>
      <c r="P104" s="12"/>
    </row>
    <row r="105" spans="15:16" ht="12.75">
      <c r="O105" s="12"/>
      <c r="P105" s="11"/>
    </row>
    <row r="106" spans="4:15" ht="12.75">
      <c r="D106" s="11"/>
      <c r="O106" s="12"/>
    </row>
    <row r="107" spans="4:15" ht="12.75">
      <c r="D107" s="11"/>
      <c r="O107" s="12"/>
    </row>
    <row r="108" spans="4:15" ht="12.75">
      <c r="D108" s="11"/>
      <c r="O108" s="12"/>
    </row>
    <row r="109" spans="4:15" ht="12.75">
      <c r="D109" s="11"/>
      <c r="O109" s="12"/>
    </row>
    <row r="110" spans="4:15" ht="12.75">
      <c r="D110" s="11"/>
      <c r="O110" s="12"/>
    </row>
    <row r="111" spans="4:15" ht="12.75">
      <c r="D111" s="11"/>
      <c r="O111" s="12"/>
    </row>
    <row r="112" spans="4:15" ht="12.75">
      <c r="D112" s="11"/>
      <c r="O112" s="12"/>
    </row>
    <row r="113" spans="4:15" ht="12.75">
      <c r="D113" s="11"/>
      <c r="O113" s="12"/>
    </row>
    <row r="114" spans="4:15" ht="12.75">
      <c r="D114" s="11"/>
      <c r="O114" s="12"/>
    </row>
    <row r="115" spans="4:15" ht="12.75">
      <c r="D115" s="11"/>
      <c r="O115" s="12"/>
    </row>
    <row r="116" spans="4:15" ht="12.75">
      <c r="D116" s="11"/>
      <c r="O116" s="12"/>
    </row>
    <row r="117" spans="4:15" ht="12.75">
      <c r="D117" s="11"/>
      <c r="O117" s="12"/>
    </row>
    <row r="118" spans="4:15" ht="12.75">
      <c r="D118" s="11"/>
      <c r="O118" s="12"/>
    </row>
    <row r="119" spans="4:15" ht="12.75">
      <c r="D119" s="11"/>
      <c r="O119" s="12"/>
    </row>
    <row r="120" spans="4:15" ht="12.75">
      <c r="D120" s="11"/>
      <c r="O120" s="12"/>
    </row>
    <row r="121" spans="4:15" ht="12.75">
      <c r="D121" s="11"/>
      <c r="O121" s="12"/>
    </row>
    <row r="122" spans="4:15" ht="12.75">
      <c r="D122" s="11"/>
      <c r="O122" s="12"/>
    </row>
    <row r="123" ht="12.75">
      <c r="D123" s="11"/>
    </row>
    <row r="124" ht="12.75">
      <c r="D124" s="11"/>
    </row>
    <row r="125" ht="12.75">
      <c r="D125" s="11"/>
    </row>
    <row r="126" ht="12.75">
      <c r="D126" s="11"/>
    </row>
    <row r="127" ht="12.75">
      <c r="D127" s="11"/>
    </row>
    <row r="128" ht="12.75">
      <c r="D128" s="11"/>
    </row>
    <row r="129" ht="12.75">
      <c r="D129" s="11"/>
    </row>
    <row r="130" ht="12.75">
      <c r="D130" s="11"/>
    </row>
    <row r="131" ht="12.75">
      <c r="D131" s="11"/>
    </row>
    <row r="132" ht="12.75">
      <c r="D132" s="11"/>
    </row>
    <row r="133" ht="12.75">
      <c r="D133" s="11"/>
    </row>
    <row r="134" ht="12.75">
      <c r="D134" s="11"/>
    </row>
    <row r="135" ht="12.75">
      <c r="D135" s="11"/>
    </row>
    <row r="136" ht="12.75">
      <c r="D136" s="11"/>
    </row>
    <row r="137" ht="12.75">
      <c r="D137" s="11"/>
    </row>
    <row r="138" ht="12.75">
      <c r="D138" s="11"/>
    </row>
    <row r="139" ht="12.75">
      <c r="D139" s="11"/>
    </row>
    <row r="140" ht="12.75">
      <c r="D140" s="11"/>
    </row>
    <row r="141" ht="12.75">
      <c r="D141" s="11"/>
    </row>
    <row r="142" ht="12.75">
      <c r="D142" s="11"/>
    </row>
    <row r="143" ht="12.75">
      <c r="D143" s="11"/>
    </row>
    <row r="144" ht="12.75">
      <c r="D144" s="11"/>
    </row>
    <row r="145" ht="12.75">
      <c r="D145" s="11"/>
    </row>
    <row r="146" ht="12.75">
      <c r="D146" s="11"/>
    </row>
    <row r="147" ht="12.75">
      <c r="D147" s="11"/>
    </row>
    <row r="148" ht="12.75">
      <c r="D148" s="11"/>
    </row>
    <row r="149" ht="12.75">
      <c r="D149" s="11"/>
    </row>
    <row r="150" ht="12.75">
      <c r="D150" s="11"/>
    </row>
    <row r="151" ht="12.75">
      <c r="D151" s="11"/>
    </row>
    <row r="152" ht="12.75">
      <c r="D152" s="11"/>
    </row>
    <row r="153" ht="12.75">
      <c r="D153" s="11"/>
    </row>
    <row r="154" ht="12.75">
      <c r="D154" s="11"/>
    </row>
    <row r="155" ht="12.75">
      <c r="D155" s="11"/>
    </row>
    <row r="156" ht="12.75">
      <c r="D156" s="11"/>
    </row>
    <row r="157" ht="12.75">
      <c r="D157" s="11"/>
    </row>
    <row r="158" ht="12.75">
      <c r="D158" s="11"/>
    </row>
    <row r="159" ht="12.75">
      <c r="D159" s="11"/>
    </row>
    <row r="160" ht="12.75">
      <c r="D160" s="11"/>
    </row>
    <row r="161" ht="12.75">
      <c r="D161" s="11"/>
    </row>
    <row r="162" ht="12.75">
      <c r="D162" s="11"/>
    </row>
    <row r="163" ht="12.75">
      <c r="D163" s="11"/>
    </row>
    <row r="164" ht="12.75">
      <c r="D164" s="11"/>
    </row>
    <row r="165" ht="12.75">
      <c r="D165" s="11"/>
    </row>
  </sheetData>
  <sheetProtection/>
  <mergeCells count="55">
    <mergeCell ref="A1:A2"/>
    <mergeCell ref="B1:B2"/>
    <mergeCell ref="D1:D2"/>
    <mergeCell ref="N87:N90"/>
    <mergeCell ref="N91:N94"/>
    <mergeCell ref="N95:N98"/>
    <mergeCell ref="N99:N102"/>
    <mergeCell ref="E1:E2"/>
    <mergeCell ref="C1:C2"/>
    <mergeCell ref="N63:N66"/>
    <mergeCell ref="N67:N70"/>
    <mergeCell ref="N71:N74"/>
    <mergeCell ref="N75:N78"/>
    <mergeCell ref="N79:N82"/>
    <mergeCell ref="N83:N86"/>
    <mergeCell ref="N39:N42"/>
    <mergeCell ref="N43:N46"/>
    <mergeCell ref="N47:N50"/>
    <mergeCell ref="N51:N54"/>
    <mergeCell ref="N55:N58"/>
    <mergeCell ref="N59:N62"/>
    <mergeCell ref="A99:A102"/>
    <mergeCell ref="N3:N6"/>
    <mergeCell ref="N7:N10"/>
    <mergeCell ref="N11:N14"/>
    <mergeCell ref="N15:N18"/>
    <mergeCell ref="N19:N22"/>
    <mergeCell ref="N23:N26"/>
    <mergeCell ref="N27:N30"/>
    <mergeCell ref="N31:N34"/>
    <mergeCell ref="N35:N38"/>
    <mergeCell ref="A75:A78"/>
    <mergeCell ref="A79:A82"/>
    <mergeCell ref="A83:A86"/>
    <mergeCell ref="A87:A90"/>
    <mergeCell ref="A91:A94"/>
    <mergeCell ref="A95:A98"/>
    <mergeCell ref="A51:A54"/>
    <mergeCell ref="A55:A58"/>
    <mergeCell ref="A59:A62"/>
    <mergeCell ref="A63:A66"/>
    <mergeCell ref="A67:A70"/>
    <mergeCell ref="A71:A74"/>
    <mergeCell ref="A27:A30"/>
    <mergeCell ref="A31:A34"/>
    <mergeCell ref="A35:A38"/>
    <mergeCell ref="A39:A42"/>
    <mergeCell ref="A43:A46"/>
    <mergeCell ref="A47:A50"/>
    <mergeCell ref="A3:A6"/>
    <mergeCell ref="A7:A10"/>
    <mergeCell ref="A11:A14"/>
    <mergeCell ref="A15:A18"/>
    <mergeCell ref="A19:A22"/>
    <mergeCell ref="A23:A26"/>
  </mergeCells>
  <conditionalFormatting sqref="F2:I2">
    <cfRule type="cellIs" priority="1" dxfId="1" operator="notEqual" stopIfTrue="1">
      <formula>0</formula>
    </cfRule>
  </conditionalFormatting>
  <conditionalFormatting sqref="E3:I102">
    <cfRule type="cellIs" priority="2" dxfId="0" operator="lessThan" stopIfTrue="1">
      <formula>0</formula>
    </cfRule>
  </conditionalFormatting>
  <printOptions/>
  <pageMargins left="0.787401575" right="0.787401575" top="0.984251969" bottom="0.984251969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</cp:lastModifiedBy>
  <dcterms:created xsi:type="dcterms:W3CDTF">2006-12-31T05:41:16Z</dcterms:created>
  <dcterms:modified xsi:type="dcterms:W3CDTF">2013-04-03T16:35:56Z</dcterms:modified>
  <cp:category/>
  <cp:version/>
  <cp:contentType/>
  <cp:contentStatus/>
</cp:coreProperties>
</file>